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30" tabRatio="781" firstSheet="2" activeTab="2"/>
  </bookViews>
  <sheets>
    <sheet name="Suvestinė" sheetId="23" r:id="rId1"/>
    <sheet name="UAB KATAI 1" sheetId="17" r:id="rId2"/>
    <sheet name="BENDRAS KIEKIS" sheetId="22" r:id="rId3"/>
  </sheets>
  <calcPr calcId="125725"/>
</workbook>
</file>

<file path=xl/calcChain.xml><?xml version="1.0" encoding="utf-8"?>
<calcChain xmlns="http://schemas.openxmlformats.org/spreadsheetml/2006/main">
  <c r="F47" i="22"/>
  <c r="F13"/>
  <c r="F25"/>
  <c r="F27"/>
  <c r="F29"/>
  <c r="F30"/>
  <c r="F31"/>
  <c r="F32"/>
  <c r="F35"/>
  <c r="F37"/>
  <c r="F38"/>
  <c r="F39"/>
  <c r="F40"/>
  <c r="F41"/>
  <c r="F42"/>
  <c r="F43"/>
  <c r="F44"/>
  <c r="F45"/>
  <c r="F24"/>
  <c r="F16"/>
  <c r="F14"/>
  <c r="F18"/>
  <c r="F19"/>
  <c r="F21"/>
  <c r="F22"/>
  <c r="K153" i="17"/>
  <c r="K152"/>
  <c r="K151"/>
  <c r="K150"/>
  <c r="K144"/>
  <c r="K143"/>
  <c r="K142"/>
  <c r="K141"/>
  <c r="K139"/>
  <c r="K138"/>
  <c r="K137" s="1"/>
  <c r="J137"/>
  <c r="J129" i="23" s="1"/>
  <c r="I137" i="17"/>
  <c r="K127"/>
  <c r="J127"/>
  <c r="I127"/>
  <c r="K126"/>
  <c r="K125"/>
  <c r="K124"/>
  <c r="J123"/>
  <c r="K123" s="1"/>
  <c r="K122"/>
  <c r="K121"/>
  <c r="J120"/>
  <c r="K120" s="1"/>
  <c r="K119"/>
  <c r="K118"/>
  <c r="K117"/>
  <c r="K116"/>
  <c r="K115"/>
  <c r="I114"/>
  <c r="I113"/>
  <c r="K113" s="1"/>
  <c r="G113"/>
  <c r="G107"/>
  <c r="I107" s="1"/>
  <c r="E107" s="1"/>
  <c r="G103"/>
  <c r="I103" s="1"/>
  <c r="E103" s="1"/>
  <c r="G101"/>
  <c r="I101" s="1"/>
  <c r="K101" s="1"/>
  <c r="K100"/>
  <c r="I100"/>
  <c r="E100" s="1"/>
  <c r="G100"/>
  <c r="I96"/>
  <c r="E96" s="1"/>
  <c r="G96"/>
  <c r="G92"/>
  <c r="I92" s="1"/>
  <c r="K92" s="1"/>
  <c r="I91"/>
  <c r="E91" s="1"/>
  <c r="G91"/>
  <c r="K87"/>
  <c r="I87"/>
  <c r="E87" s="1"/>
  <c r="G87"/>
  <c r="G83"/>
  <c r="I83" s="1"/>
  <c r="K83" s="1"/>
  <c r="K82"/>
  <c r="I82"/>
  <c r="E82" s="1"/>
  <c r="G82"/>
  <c r="G81"/>
  <c r="I81" s="1"/>
  <c r="G80"/>
  <c r="I80" s="1"/>
  <c r="K80" s="1"/>
  <c r="K74"/>
  <c r="I74"/>
  <c r="E74" s="1"/>
  <c r="G74"/>
  <c r="K61"/>
  <c r="I61"/>
  <c r="E61" s="1"/>
  <c r="G61"/>
  <c r="G54"/>
  <c r="I54" s="1"/>
  <c r="K54" s="1"/>
  <c r="I52"/>
  <c r="E52" s="1"/>
  <c r="G52"/>
  <c r="K45"/>
  <c r="I45"/>
  <c r="E45" s="1"/>
  <c r="G45"/>
  <c r="I44"/>
  <c r="K44" s="1"/>
  <c r="G44"/>
  <c r="G43"/>
  <c r="G42"/>
  <c r="I42" s="1"/>
  <c r="H41"/>
  <c r="G41"/>
  <c r="G35"/>
  <c r="I35" s="1"/>
  <c r="I33"/>
  <c r="E33" s="1"/>
  <c r="G33"/>
  <c r="I31"/>
  <c r="K31" s="1"/>
  <c r="G31"/>
  <c r="G29"/>
  <c r="I29" s="1"/>
  <c r="I28"/>
  <c r="E28" s="1"/>
  <c r="G28"/>
  <c r="I27"/>
  <c r="K27" s="1"/>
  <c r="G27"/>
  <c r="G24"/>
  <c r="I24" s="1"/>
  <c r="I20"/>
  <c r="K20" s="1"/>
  <c r="G20"/>
  <c r="E20" s="1"/>
  <c r="I18"/>
  <c r="K18" s="1"/>
  <c r="G18"/>
  <c r="E18" s="1"/>
  <c r="G17"/>
  <c r="E17" s="1"/>
  <c r="I12"/>
  <c r="E12" s="1"/>
  <c r="G12"/>
  <c r="I11"/>
  <c r="K11" s="1"/>
  <c r="G11"/>
  <c r="J9"/>
  <c r="J9" i="23" s="1"/>
  <c r="I129"/>
  <c r="K127"/>
  <c r="K126"/>
  <c r="K125"/>
  <c r="K124"/>
  <c r="K123"/>
  <c r="K122"/>
  <c r="K121"/>
  <c r="K120"/>
  <c r="J119"/>
  <c r="K119" s="1"/>
  <c r="I119"/>
  <c r="J118"/>
  <c r="K118" s="1"/>
  <c r="J117"/>
  <c r="K117" s="1"/>
  <c r="J116"/>
  <c r="J115" s="1"/>
  <c r="K115" s="1"/>
  <c r="J114"/>
  <c r="K114" s="1"/>
  <c r="K113"/>
  <c r="J111"/>
  <c r="K111" s="1"/>
  <c r="J110"/>
  <c r="K110" s="1"/>
  <c r="J109"/>
  <c r="K109" s="1"/>
  <c r="J108"/>
  <c r="K108" s="1"/>
  <c r="J107"/>
  <c r="K107" s="1"/>
  <c r="I106"/>
  <c r="E81" i="17" l="1"/>
  <c r="K81"/>
  <c r="E31"/>
  <c r="K96"/>
  <c r="K114"/>
  <c r="I41"/>
  <c r="E11"/>
  <c r="E27"/>
  <c r="K52"/>
  <c r="K91"/>
  <c r="J114"/>
  <c r="J154" s="1"/>
  <c r="E29"/>
  <c r="K29"/>
  <c r="E42"/>
  <c r="K42"/>
  <c r="K41"/>
  <c r="E41"/>
  <c r="E24"/>
  <c r="K24"/>
  <c r="K35"/>
  <c r="E35"/>
  <c r="I17"/>
  <c r="E44"/>
  <c r="E54"/>
  <c r="E80"/>
  <c r="E83"/>
  <c r="E92"/>
  <c r="E101"/>
  <c r="E113"/>
  <c r="K107"/>
  <c r="K12"/>
  <c r="K28"/>
  <c r="K33"/>
  <c r="K103"/>
  <c r="J112" i="23"/>
  <c r="K112" s="1"/>
  <c r="K129"/>
  <c r="K116"/>
  <c r="I9" i="17" l="1"/>
  <c r="K17"/>
  <c r="J106" i="23"/>
  <c r="K106" s="1"/>
  <c r="K9" i="17" l="1"/>
  <c r="K154" s="1"/>
  <c r="I9" i="23"/>
  <c r="I154" i="17"/>
  <c r="J143" i="23"/>
  <c r="K9" l="1"/>
  <c r="K143" s="1"/>
  <c r="I143"/>
  <c r="I147" l="1"/>
  <c r="K147" s="1"/>
  <c r="K154"/>
  <c r="I146"/>
  <c r="K146" l="1"/>
  <c r="K148" s="1"/>
  <c r="K149" s="1"/>
  <c r="I148"/>
  <c r="K155" l="1"/>
  <c r="K150"/>
  <c r="K151" s="1"/>
  <c r="F48" i="22" l="1"/>
  <c r="F49" s="1"/>
</calcChain>
</file>

<file path=xl/sharedStrings.xml><?xml version="1.0" encoding="utf-8"?>
<sst xmlns="http://schemas.openxmlformats.org/spreadsheetml/2006/main" count="941" uniqueCount="417">
  <si>
    <t>Sandėliavimo paskirties objekgtas Minsko pl. Vilniaus raj.</t>
  </si>
  <si>
    <t>Statybos darbų atlikimo įkainiai ir tarifai</t>
  </si>
  <si>
    <t>SUVESTINĖ</t>
  </si>
  <si>
    <t>Eil. Nr.</t>
  </si>
  <si>
    <t>DARBŲ APRAŠYMAS</t>
  </si>
  <si>
    <t>Mato vnt.</t>
  </si>
  <si>
    <t xml:space="preserve">Kiekis </t>
  </si>
  <si>
    <t>Vieneto kaina, Lt be PVM</t>
  </si>
  <si>
    <t xml:space="preserve">Rangovo jėgomis vykdomų darbų kaina, Lt be PVM </t>
  </si>
  <si>
    <t>Viso subrangovų jėgomis vykdomų darbų preliminari kaina, Lt be PVM</t>
  </si>
  <si>
    <t>Viso pasiūlymo kaina, Lt be PVM</t>
  </si>
  <si>
    <t>DU, Sodra, mechanizmai, transportavimas ir pagalb. medžiagos, įrankiai, įranga Lt be PVM</t>
  </si>
  <si>
    <t>Pagrindinių medžiagų preliminari kaina Lt be PVM /su transporto kaina</t>
  </si>
  <si>
    <t xml:space="preserve">Viso rangovo jėgomis vykdomų darbų  kaina, Lt be PVM </t>
  </si>
  <si>
    <t>Lt/vnt</t>
  </si>
  <si>
    <t>Viso</t>
  </si>
  <si>
    <t>KINTAMA KAINA</t>
  </si>
  <si>
    <t>I</t>
  </si>
  <si>
    <t>PASTATO STATYBINĖ DALIS</t>
  </si>
  <si>
    <t>kompl.</t>
  </si>
  <si>
    <t>AIKŠTELĖS PARUOŠIMAS IR ŽEMĖS DARBAI PASTATO RIBOSE</t>
  </si>
  <si>
    <t>1.1</t>
  </si>
  <si>
    <t xml:space="preserve">Augalinio grunto sluoksnio nuėmimas </t>
  </si>
  <si>
    <t>m³</t>
  </si>
  <si>
    <t>1.2</t>
  </si>
  <si>
    <t>Netinkamo grunto nukasimas, išvežimas į savartą</t>
  </si>
  <si>
    <t>1.3</t>
  </si>
  <si>
    <t>Aikštelės išlyginimas</t>
  </si>
  <si>
    <t>1.4</t>
  </si>
  <si>
    <t>Smėlio pagrindų įrengimas pagr.medž.: smėlis -  Lt./m3</t>
  </si>
  <si>
    <t>1.5</t>
  </si>
  <si>
    <t>Žvyro - skaldos sluoksnis, pagr.medž. žvyras/skalda - Lt./m3</t>
  </si>
  <si>
    <t>2</t>
  </si>
  <si>
    <t>POLIAI IR PAMATAI</t>
  </si>
  <si>
    <t>2.1</t>
  </si>
  <si>
    <t>Poliniai pamatai pagr.medž. betonas ir armatūros karkasas- Lt/m3</t>
  </si>
  <si>
    <t>2.2</t>
  </si>
  <si>
    <t>Monolitiniai g/b juostiniai, rostverkai ir kt. monolitinės k-jos pagr.medž. betonas ir armatūros karkasas - Lt./m3</t>
  </si>
  <si>
    <t>2.3</t>
  </si>
  <si>
    <t>Sudėtingų paviršių betonavimas su plieno k-jom pagr. medž.-betonas,armatūros karkasai - Lt./m3</t>
  </si>
  <si>
    <t>2.4</t>
  </si>
  <si>
    <t>Pamatų izoliavimas polistirolu pagr.medž putų polistirolas - Lt./m3</t>
  </si>
  <si>
    <t>2.5</t>
  </si>
  <si>
    <t>Pamatų sijos pagr. medž. betonas, armatūra, apšiltinimas - Lt./m3</t>
  </si>
  <si>
    <t>2.6</t>
  </si>
  <si>
    <t>Cokolinių plokščių siūlių užtaisymas</t>
  </si>
  <si>
    <t>m</t>
  </si>
  <si>
    <t>3</t>
  </si>
  <si>
    <t>KARKASAS</t>
  </si>
  <si>
    <t>3.1</t>
  </si>
  <si>
    <t>Surenkamos g/b kolonos pagr.medž. g/b kolonos  -Lt./m3</t>
  </si>
  <si>
    <t>vnt.</t>
  </si>
  <si>
    <t>3.2</t>
  </si>
  <si>
    <t>Inkarinių varžtų montavimas</t>
  </si>
  <si>
    <t>t</t>
  </si>
  <si>
    <t>3.3</t>
  </si>
  <si>
    <t>Surenkami g/b rygeliai pagr. medž. g/b rygeliai - Lt./m3</t>
  </si>
  <si>
    <t>3.4</t>
  </si>
  <si>
    <t>Surenkamos g/b kiaurymėtos plokštės pagr.medž. Kiaurymėtos plokštės- Lt./m3</t>
  </si>
  <si>
    <t>3.5</t>
  </si>
  <si>
    <t>Plokščiu siūlių užtaisymas</t>
  </si>
  <si>
    <t>3.6</t>
  </si>
  <si>
    <t>Denginio plieno konstrukcijos pagr.medž. -metalo k-jos- Lt./t</t>
  </si>
  <si>
    <t>3.7</t>
  </si>
  <si>
    <t>Denginio plieno konstrukcijos ugniaatsparinimas (m2)</t>
  </si>
  <si>
    <t>3.8</t>
  </si>
  <si>
    <t>Ugniaatsparinimo darbai ir dūmų užuolaida</t>
  </si>
  <si>
    <t>3.9</t>
  </si>
  <si>
    <t>Metalo konstrukcijų padengimas dažais</t>
  </si>
  <si>
    <t>3.10</t>
  </si>
  <si>
    <t>Profiliuoto pakloto denginys pagr.medž. -profpaklotas (vertinamas su išeiga) ir tvirtinimo elementais - Lt/m2</t>
  </si>
  <si>
    <t>m²</t>
  </si>
  <si>
    <t>3.11</t>
  </si>
  <si>
    <t>Monolitiniai g/b ruožai pagr.medž. betonas ir armatūros karkasai-  Lt./m3</t>
  </si>
  <si>
    <t>3.12</t>
  </si>
  <si>
    <t>Metalinių laiptų ir aikštelės įrengimas-</t>
  </si>
  <si>
    <t>kompl</t>
  </si>
  <si>
    <t>3.13</t>
  </si>
  <si>
    <t>Metalinių laiptų ant stogo įrengimas ir aikštelė ant įrengimų</t>
  </si>
  <si>
    <t>3.14</t>
  </si>
  <si>
    <t>Reklamos metalinės atramos ant stogo pagr.medž. -metalo k-jos-Lt./t</t>
  </si>
  <si>
    <t>3.15</t>
  </si>
  <si>
    <t>Pakrovimo rampos namelis, metalinės konstrukcijos pagr.medž. -metalo k-jos-Lt./t</t>
  </si>
  <si>
    <t>4</t>
  </si>
  <si>
    <t>IŠORĖS SIENOS, FASADAI</t>
  </si>
  <si>
    <t>4.1</t>
  </si>
  <si>
    <t>Surenkamos gelžbetonio plokštės tinkavimas</t>
  </si>
  <si>
    <t>4.2</t>
  </si>
  <si>
    <t>Daugiasluoksnių plokščių sienos pagr.medž.  Paneliai - Lt/m2</t>
  </si>
  <si>
    <t>4.3</t>
  </si>
  <si>
    <t>Smulkūs fasado apskardinimo darbai pagr. medž. lygi skarda-   Lt/m2</t>
  </si>
  <si>
    <t>4.4</t>
  </si>
  <si>
    <t>Sienų aptaisymas profiliuota skarda, įrengiant karkasą iš plonasienių profilių pagr. medž. profiliuota skarda ir profiliai-   Lt/m2</t>
  </si>
  <si>
    <t>4.5</t>
  </si>
  <si>
    <t>Betoninių paviršių dažymas pagr. medž. dažai ir gruntas -Lt/m2</t>
  </si>
  <si>
    <t>4.6</t>
  </si>
  <si>
    <t>Kopėčios priešgaisrinės-</t>
  </si>
  <si>
    <t>4.7</t>
  </si>
  <si>
    <t xml:space="preserve">Apdailinės fasado plokštės, pagr.medž. apdailinės plokštės - Lt/m2 </t>
  </si>
  <si>
    <t>4.8</t>
  </si>
  <si>
    <t>Stiklo fasadinė sistema</t>
  </si>
  <si>
    <t>4.9</t>
  </si>
  <si>
    <t>Pakrovimo rampos namelis, sienos pagr. medž. Metalinės grotos ir profiliai -Lt/m1</t>
  </si>
  <si>
    <t>4.10</t>
  </si>
  <si>
    <t>Rampos vidinės sienos apsiuvimas skarda ir lietaus nuvedimo sistema</t>
  </si>
  <si>
    <t>4.11</t>
  </si>
  <si>
    <t>Dekoratyvinio rėmo grotelės</t>
  </si>
  <si>
    <t>m2</t>
  </si>
  <si>
    <t>4.12</t>
  </si>
  <si>
    <t>Apdailinės fasado plytos, pagr.medž. apdailinės plytos -</t>
  </si>
  <si>
    <t>5</t>
  </si>
  <si>
    <t>VIDAUS SIENOS IR PERTVAROS</t>
  </si>
  <si>
    <t>5.1</t>
  </si>
  <si>
    <t>Plytų mūro sienos pagr.medž. silikatinės plytos - Lt/vnt, lt/m3</t>
  </si>
  <si>
    <t>5.2</t>
  </si>
  <si>
    <t>Pakeitimas mūro į paneles</t>
  </si>
  <si>
    <t>5.3</t>
  </si>
  <si>
    <t>Rūsio patalpų mūro sienos pagr.medž. plytos - Lt/vnt, lt/m3</t>
  </si>
  <si>
    <t>5.4</t>
  </si>
  <si>
    <t>5.5</t>
  </si>
  <si>
    <t>LTT pertvaros sanmazguose</t>
  </si>
  <si>
    <t>5.6</t>
  </si>
  <si>
    <t>Drėgmei atsparios g/k pertvaros 1+1 izoliuojant pagr.medž. gipskartonis, akmens vata,profiliai -   Lt/m2</t>
  </si>
  <si>
    <t>5.7</t>
  </si>
  <si>
    <t>G/k pertvaros 1+1 izoliuojant pagr.medž. gipskartonis, akmens vata,profiliai-   Lt/m2</t>
  </si>
  <si>
    <t>5.8</t>
  </si>
  <si>
    <t>G/k pertvaros 2+2 izoliuojant pagr.medž. gipskartonis, akmens vata, profiliai - Lt/m2</t>
  </si>
  <si>
    <t>5.9</t>
  </si>
  <si>
    <t>Dūmų aruodai gipskartonio plokščių ant karkaso pagr.medž. gipskartonis ir profiliai-   Lt/m2</t>
  </si>
  <si>
    <t>5.10</t>
  </si>
  <si>
    <t>Plieno konstrukcijos g/k pertvarose pagr.medž. metalo k-jos - Lt/t</t>
  </si>
  <si>
    <t>5.11</t>
  </si>
  <si>
    <t>Plieno konstrukcijos berėmio stiklo pertvarų montavimui                                                             pagr.medž. metalo k-jos - Lt/t</t>
  </si>
  <si>
    <t>5.12</t>
  </si>
  <si>
    <t>Lubų apšiltinimas stiklo vata antrame aukšte: pagrindinės medž. - stiklo vata ir metal. Profiliai-   Lt/m2</t>
  </si>
  <si>
    <t>5.13</t>
  </si>
  <si>
    <t>Revizinės angos lubose</t>
  </si>
  <si>
    <t>6</t>
  </si>
  <si>
    <t>LANGAI, DURYS, VARTAI, RAMPOS</t>
  </si>
  <si>
    <t>6.1</t>
  </si>
  <si>
    <t>Rampų tilteliai su hermetinėm vartų apsaugom</t>
  </si>
  <si>
    <t>6.2</t>
  </si>
  <si>
    <t>Automatinės įėjimo stiklinės durys</t>
  </si>
  <si>
    <t>6.3</t>
  </si>
  <si>
    <t>Automatiniai pakeliami vartai rampų zonoje</t>
  </si>
  <si>
    <t>6.4</t>
  </si>
  <si>
    <t xml:space="preserve">Priešgaisrinės vidaus plieninės durys </t>
  </si>
  <si>
    <t>6.5</t>
  </si>
  <si>
    <t xml:space="preserve">Dažyto aliuminio langai </t>
  </si>
  <si>
    <t>6.6</t>
  </si>
  <si>
    <t>Tamburo vidinė dalis</t>
  </si>
  <si>
    <t>6.7</t>
  </si>
  <si>
    <t>Vidaus faneruotos durys</t>
  </si>
  <si>
    <t>6.8</t>
  </si>
  <si>
    <t>Techninių patalpų plieninės durys</t>
  </si>
  <si>
    <t>6.9</t>
  </si>
  <si>
    <t>Įvadų patalpos durys</t>
  </si>
  <si>
    <t>6.10</t>
  </si>
  <si>
    <t>Evakuacinės durys</t>
  </si>
  <si>
    <t>6.11</t>
  </si>
  <si>
    <t>Išorės plieno durys</t>
  </si>
  <si>
    <t>6.12</t>
  </si>
  <si>
    <t>Stklinės automatinės durys stumdomos</t>
  </si>
  <si>
    <t>7</t>
  </si>
  <si>
    <t>STOGO DANGA, ANGOS</t>
  </si>
  <si>
    <t>7.1</t>
  </si>
  <si>
    <t>Garo izoliacija, termoizoliacija 190mm storio, 2 sl.bituminės prilydomosios dangos hidroizoliacija  su dūmų šalinimo stoglangiais, vaikščiojimo takais</t>
  </si>
  <si>
    <t>7.2</t>
  </si>
  <si>
    <t>Šalto stogo įrengimas (rampos namelis): pagr.medž.  profiliai, tarpines, skarda, lietaus nuvedimo sistema- Lt/m2</t>
  </si>
  <si>
    <t>8</t>
  </si>
  <si>
    <t>GRINDŲ KONSTRUKCIJA</t>
  </si>
  <si>
    <t>8.1</t>
  </si>
  <si>
    <t>Šilumos izoliacijos iš putų polistirolo įrengimas perimetru  pagr.medž. -putų polistirolas - Lt/m3</t>
  </si>
  <si>
    <t>8.2</t>
  </si>
  <si>
    <t>Šilumos izoliacijos iš putų polistirolo įrengimas kasų zonoje pagr.medž. -putų polistirolas - Lt/m3</t>
  </si>
  <si>
    <t>8.3</t>
  </si>
  <si>
    <t>Grindų betonavimo darbai, cementinės grindys su armavimu</t>
  </si>
  <si>
    <t>8.4</t>
  </si>
  <si>
    <t>Grindų pagrindai</t>
  </si>
  <si>
    <t>9</t>
  </si>
  <si>
    <t>APDAILA</t>
  </si>
  <si>
    <t>9.1</t>
  </si>
  <si>
    <t>Grindų danga (kartu su impregnavimu, grindjuostėmis ir t.t.)</t>
  </si>
  <si>
    <t>9.1.1</t>
  </si>
  <si>
    <t>Salė pagr.medž. Plytelės - Lt/m2</t>
  </si>
  <si>
    <t>9.1.2</t>
  </si>
  <si>
    <t>WC dušai pagr.medž. Plytelės - Lt/m2</t>
  </si>
  <si>
    <t>9.1.3</t>
  </si>
  <si>
    <t>Sandėliavimo patalpos pagr.medž. Mastertop -  Lt/m2</t>
  </si>
  <si>
    <t>9.1.4</t>
  </si>
  <si>
    <t>Betono grindų specialus paruošimas</t>
  </si>
  <si>
    <t>9.1.5</t>
  </si>
  <si>
    <t>Gamybinės patalpos (įskaitant hidroizoliaciją) pagr.medž. Plytelės -  Lt/m2</t>
  </si>
  <si>
    <t>9.2</t>
  </si>
  <si>
    <t>Sienų danga</t>
  </si>
  <si>
    <t>9.2.1</t>
  </si>
  <si>
    <t>Salė dekoratyvinių plytelių klijavimo darbai už įrangos (be plytelių)</t>
  </si>
  <si>
    <t>9.2.2</t>
  </si>
  <si>
    <t>9.2.4</t>
  </si>
  <si>
    <t>Gamybinės patalpos (įskaitant hidroizoliaciją), pagr.medž. Plytelės - Lt/m2</t>
  </si>
  <si>
    <t>9.2.5</t>
  </si>
  <si>
    <t>Techninės patalpos, tinkavimas, dažymas</t>
  </si>
  <si>
    <t>9.2.6</t>
  </si>
  <si>
    <t>Administracinės patalpos, tinkavimas, dažymas</t>
  </si>
  <si>
    <t>9.3</t>
  </si>
  <si>
    <t>Lubų danga zonoje</t>
  </si>
  <si>
    <t>9.3.1</t>
  </si>
  <si>
    <t>WC dušai, pagr.medž. g/k arba pakabinamos -  Lt/m2</t>
  </si>
  <si>
    <t>9.3.2</t>
  </si>
  <si>
    <t>Sandėliavimo patalpos</t>
  </si>
  <si>
    <t>9.3.3</t>
  </si>
  <si>
    <t>Gamybinės patalpos, (įskaitant hidroizoliaciją), pagr.medž. Pakabinamos lubos - Lt/m2</t>
  </si>
  <si>
    <t>9.3.4</t>
  </si>
  <si>
    <t>Administracinės patalpos</t>
  </si>
  <si>
    <t>9.4</t>
  </si>
  <si>
    <t>Atmušėjai</t>
  </si>
  <si>
    <t>II</t>
  </si>
  <si>
    <t>MECHANINIAI, ELEKTROS DARBAI, SILPNOS SROVĖS</t>
  </si>
  <si>
    <t>1</t>
  </si>
  <si>
    <t>ŠVOK (su vidaus įranga)</t>
  </si>
  <si>
    <t>VN (su vidaus įranga)</t>
  </si>
  <si>
    <t>AGGS (su vidaus įranga)</t>
  </si>
  <si>
    <t>Vidaus dujotiekis</t>
  </si>
  <si>
    <t>Automatika</t>
  </si>
  <si>
    <t>Vidaus elektra (su vidaus įranga)</t>
  </si>
  <si>
    <t>0,4 kV el. tinklų atvedimas iki pastato</t>
  </si>
  <si>
    <t>Vidaus elektros tinklas su rozetėmis</t>
  </si>
  <si>
    <t>Silpnos srovės (su vidaus įranga)</t>
  </si>
  <si>
    <t>Pastato bendra priešgaisrinė signalizacija</t>
  </si>
  <si>
    <t>Telefono įvadas ir komutacinis mazgas</t>
  </si>
  <si>
    <t>7.3</t>
  </si>
  <si>
    <t>Prekybos centro apsauga</t>
  </si>
  <si>
    <t>III</t>
  </si>
  <si>
    <t>LAUKO INŽINERINIAI TINKLAI</t>
  </si>
  <si>
    <t>Lauko vandentiekis</t>
  </si>
  <si>
    <t>Lauko buitinės nuotekos</t>
  </si>
  <si>
    <t xml:space="preserve">Lauko lietaus nuotekos </t>
  </si>
  <si>
    <r>
      <rPr>
        <sz val="10"/>
        <rFont val="Times New Roman"/>
        <charset val="186"/>
      </rPr>
      <t xml:space="preserve">Lauko elektros tinklai (apšvietimas, lauko reklama) </t>
    </r>
    <r>
      <rPr>
        <sz val="10"/>
        <color indexed="10"/>
        <rFont val="Times New Roman"/>
        <charset val="186"/>
      </rPr>
      <t>(Įvertinta 6.1 eilutėje)</t>
    </r>
  </si>
  <si>
    <t>Lauko ryšiai</t>
  </si>
  <si>
    <t>Lauko dujotiekis</t>
  </si>
  <si>
    <r>
      <rPr>
        <sz val="10"/>
        <rFont val="Times New Roman"/>
        <charset val="186"/>
      </rPr>
      <t xml:space="preserve">Parkingo ir įvažiavimo kelių apšvietimas, pagr. medž. Švietuvai </t>
    </r>
    <r>
      <rPr>
        <sz val="10"/>
        <color indexed="10"/>
        <rFont val="Times New Roman"/>
        <charset val="186"/>
      </rPr>
      <t>(Įvertinta 6.1 eilutėje)</t>
    </r>
  </si>
  <si>
    <t>Naftos gaudyklė</t>
  </si>
  <si>
    <t>III.1</t>
  </si>
  <si>
    <t>Iškeliami tinklai teritorijoje</t>
  </si>
  <si>
    <t>IV</t>
  </si>
  <si>
    <t>TERITORIJOS TVARKYMAS</t>
  </si>
  <si>
    <t>Žemės darbai</t>
  </si>
  <si>
    <t>Trinkelių danga su pagrindais, pagr.medž. Trinkelės - Lt/m2</t>
  </si>
  <si>
    <t>Plytelių danga, pagr.medž. Plytelės  -  Lt/m2</t>
  </si>
  <si>
    <t>Asfaltbetonio danga, pagr.medž. Asfaltas su pagrindais-   Lt/m2</t>
  </si>
  <si>
    <t>Vejos įrengimas, pagr.medž. Veja - Lt/m2</t>
  </si>
  <si>
    <t>Kelio bortai, pagr.medž. Bortai - Lt/m</t>
  </si>
  <si>
    <t>Bortai, vejos bortai - Lt/m</t>
  </si>
  <si>
    <t>Greičio ribotuvų montavimas</t>
  </si>
  <si>
    <t>Batų valymo grotelių montavimas</t>
  </si>
  <si>
    <t>10</t>
  </si>
  <si>
    <t>Vėliavų pamatai ir stovai</t>
  </si>
  <si>
    <t>11</t>
  </si>
  <si>
    <t>Augalai (medžiai ir pan.)</t>
  </si>
  <si>
    <t>13</t>
  </si>
  <si>
    <t>Tvoros, dangų ženklinimas, aksesuarai</t>
  </si>
  <si>
    <t>15</t>
  </si>
  <si>
    <t>Šiukšlinės</t>
  </si>
  <si>
    <t>SUMA KINTAMOS KAINOS</t>
  </si>
  <si>
    <t>FIKSUOTA KAINA</t>
  </si>
  <si>
    <t>RANGOVO PELNAS IR PRIDĖTINĖS</t>
  </si>
  <si>
    <t>%</t>
  </si>
  <si>
    <t>AIKŠTELĖS IŠLAIDOS</t>
  </si>
  <si>
    <t>SUMA FIKSUOTOS KAINOS</t>
  </si>
  <si>
    <t>VISO (kintama + fiksuota)  be PVM</t>
  </si>
  <si>
    <t>PVM 21%</t>
  </si>
  <si>
    <t>VISO SU PVM (fiksuota + kintama)</t>
  </si>
  <si>
    <t>Kintama dalis Lt/m2 be PVM</t>
  </si>
  <si>
    <t>Viso Lt/m2 be PVM</t>
  </si>
  <si>
    <t>UAB KATAI</t>
  </si>
  <si>
    <r>
      <rPr>
        <sz val="10"/>
        <rFont val="Times New Roman"/>
        <charset val="186"/>
      </rPr>
      <t xml:space="preserve">Netinkamo grunto nukasimas, išvežimas į savartą </t>
    </r>
    <r>
      <rPr>
        <sz val="10"/>
        <color indexed="10"/>
        <rFont val="Times New Roman"/>
        <charset val="186"/>
      </rPr>
      <t>(grunto iškasimas, panaudojimas užpylimui bei likusio grunto išvežimas)</t>
    </r>
  </si>
  <si>
    <r>
      <rPr>
        <sz val="10"/>
        <rFont val="Times New Roman"/>
        <charset val="186"/>
      </rPr>
      <t xml:space="preserve">Poliniai pamatai pagr.medž. betonas ir armatūros karkasas- Lt/m3 </t>
    </r>
    <r>
      <rPr>
        <sz val="10"/>
        <color indexed="10"/>
        <rFont val="Times New Roman"/>
        <charset val="186"/>
      </rPr>
      <t>(su įdėtinėmis detalėmis)</t>
    </r>
  </si>
  <si>
    <r>
      <rPr>
        <sz val="10"/>
        <rFont val="Times New Roman"/>
        <charset val="186"/>
      </rPr>
      <t xml:space="preserve">Sudėtingų paviršių betonavimas su plieno k-jom pagr. medž.-betonas,armatūros karkasai - Lt./m3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</si>
  <si>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Pamatų sijos pagr. medž. betonas, armatūra, apšiltinimas - Lt./m3 </t>
    </r>
    <r>
      <rPr>
        <sz val="10"/>
        <color indexed="10"/>
        <rFont val="Times New Roman"/>
        <charset val="186"/>
      </rPr>
      <t>(įvertinta 2.2 ir 2.4 eilutėje)</t>
    </r>
  </si>
  <si>
    <r>
      <rPr>
        <sz val="10"/>
        <rFont val="Times New Roman"/>
        <charset val="186"/>
      </rPr>
      <t xml:space="preserve">Cokolinių plokščių siūlių užtaisymas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</si>
  <si>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Inkarinių varžtų montavimas </t>
    </r>
    <r>
      <rPr>
        <sz val="10"/>
        <color indexed="10"/>
        <rFont val="Times New Roman"/>
        <charset val="186"/>
      </rPr>
      <t>(įvertinta prie kolonų)</t>
    </r>
  </si>
  <si>
    <r>
      <rPr>
        <sz val="10"/>
        <rFont val="Times New Roman"/>
        <charset val="186"/>
      </rPr>
      <t xml:space="preserve">Surenkami g/b rygeliai pagr. medž. g/b rygeliai - Lt./m3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</si>
  <si>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>m</t>
    </r>
    <r>
      <rPr>
        <vertAlign val="superscript"/>
        <sz val="10"/>
        <color indexed="10"/>
        <rFont val="Times New Roman"/>
        <charset val="186"/>
      </rPr>
      <t>3</t>
    </r>
  </si>
  <si>
    <r>
      <rPr>
        <sz val="10"/>
        <rFont val="Times New Roman"/>
        <charset val="186"/>
      </rPr>
      <t xml:space="preserve">Denginio plieno konstrukcijos pagr.medž. -metalo k-jos- Lt./t </t>
    </r>
    <r>
      <rPr>
        <sz val="10"/>
        <color indexed="10"/>
        <rFont val="Times New Roman"/>
        <charset val="186"/>
      </rPr>
      <t>(visos metalo konstrukcijos)</t>
    </r>
  </si>
  <si>
    <r>
      <rPr>
        <sz val="10"/>
        <rFont val="Times New Roman"/>
        <charset val="186"/>
      </rPr>
      <t xml:space="preserve">Denginio plieno konstrukcijos ugniaatsparinimas (m2)  </t>
    </r>
    <r>
      <rPr>
        <sz val="10"/>
        <color indexed="10"/>
        <rFont val="Times New Roman"/>
        <charset val="186"/>
      </rPr>
      <t>(priimta 3.6 eilutėje)</t>
    </r>
  </si>
  <si>
    <r>
      <rPr>
        <sz val="10"/>
        <rFont val="Times New Roman"/>
        <charset val="186"/>
      </rPr>
      <t xml:space="preserve">Ugniaatsparinimo darbai ir dūmų užuolaida </t>
    </r>
    <r>
      <rPr>
        <sz val="10"/>
        <color indexed="10"/>
        <rFont val="Times New Roman"/>
        <charset val="186"/>
      </rPr>
      <t>(viso metalo ugniaatsparinimas+padengimas dažais)</t>
    </r>
  </si>
  <si>
    <r>
      <rPr>
        <sz val="10"/>
        <rFont val="Times New Roman"/>
        <charset val="186"/>
      </rPr>
      <t xml:space="preserve">Metalo konstrukcijų padengimas dažais </t>
    </r>
    <r>
      <rPr>
        <sz val="10"/>
        <color indexed="10"/>
        <rFont val="Times New Roman"/>
        <charset val="186"/>
      </rPr>
      <t>(įtraukta 3.8 eilutėje)</t>
    </r>
  </si>
  <si>
    <r>
      <rPr>
        <sz val="10"/>
        <rFont val="Times New Roman"/>
        <charset val="186"/>
      </rPr>
      <t xml:space="preserve">Monolitiniai g/b ruožai pagr.medž. betonas ir armatūros karkasai-  Lt./m3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</si>
  <si>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Metalinių laiptų ant stogo įrengimas ir aikštelė ant įrengimų 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</si>
  <si>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Reklamos metalinės atramos ant stogo pagr.medž. -metalo k-jos-Lt./t 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</si>
  <si>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Pakrovimo rampos namelis, metalinės konstrukcijos pagr.medž. -metalo k-jos-Lt./t </t>
    </r>
    <r>
      <rPr>
        <sz val="10"/>
        <color indexed="10"/>
        <rFont val="Times New Roman"/>
        <charset val="186"/>
      </rPr>
      <t>(prie šio pastato nėra)</t>
    </r>
  </si>
  <si>
    <r>
      <rPr>
        <sz val="10"/>
        <rFont val="Times New Roman"/>
        <charset val="186"/>
      </rPr>
      <t xml:space="preserve">Betoninių paviršių dažymas pagr. medž. dažai ir gruntas -Lt/m2 </t>
    </r>
    <r>
      <rPr>
        <sz val="10"/>
        <color indexed="10"/>
        <rFont val="Times New Roman"/>
        <charset val="186"/>
      </rPr>
      <t>(cokolio apdaila)</t>
    </r>
  </si>
  <si>
    <r>
      <rPr>
        <sz val="10"/>
        <rFont val="Times New Roman"/>
        <charset val="186"/>
      </rPr>
      <t xml:space="preserve">Apdailinės fasado plokštės, pagr.medž. apdailinės plokštės - Lt/m2 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</si>
  <si>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Stiklo fasadinė sistema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</si>
  <si>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Pakrovimo rampos namelis, sienos pagr. medž. Metalinės grotos ir profiliai -Lt/m1 </t>
    </r>
    <r>
      <rPr>
        <sz val="10"/>
        <color indexed="10"/>
        <rFont val="Times New Roman"/>
        <charset val="186"/>
      </rPr>
      <t>(įvertinta 4.13 pozicijoje)</t>
    </r>
  </si>
  <si>
    <r>
      <rPr>
        <sz val="10"/>
        <rFont val="Times New Roman"/>
        <charset val="186"/>
      </rPr>
      <t xml:space="preserve">Rampos vidinės sienos apsiuvimas skarda ir lietaus nuvedimo sistema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</si>
  <si>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>Dekoratyvinio rėmo grotelės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</si>
  <si>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Apdailinės fasado plytos, pagr.medž. apdailinės plytos - </t>
    </r>
    <r>
      <rPr>
        <sz val="10"/>
        <color indexed="10"/>
        <rFont val="Times New Roman"/>
        <charset val="186"/>
      </rPr>
      <t>(nėra projekte)</t>
    </r>
  </si>
  <si>
    <t>4.13</t>
  </si>
  <si>
    <t>Įėjimo stogelio įrengimas</t>
  </si>
  <si>
    <r>
      <rPr>
        <sz val="10"/>
        <color indexed="10"/>
        <rFont val="Times New Roman"/>
        <charset val="186"/>
      </rPr>
      <t>m</t>
    </r>
    <r>
      <rPr>
        <vertAlign val="superscript"/>
        <sz val="10"/>
        <color indexed="10"/>
        <rFont val="Times New Roman"/>
        <charset val="186"/>
      </rPr>
      <t>2</t>
    </r>
  </si>
  <si>
    <r>
      <rPr>
        <sz val="10"/>
        <rFont val="Times New Roman"/>
        <charset val="186"/>
      </rPr>
      <t xml:space="preserve">Pakeitimas mūro į paneles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</si>
  <si>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Rūsio patalpų mūro sienos pagr.medž. plytos - Lt/vnt, lt/m3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</si>
  <si>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>Pakeitimas mūro į paneles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</si>
  <si>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 xml:space="preserve">LTT pertvaros sanmazguose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</si>
  <si>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Drėgmei atsparios g/k pertvaros 1+1 izoliuojant pagr.medž. gipskartonis, akmens vata,profiliai -   Lt/m2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</si>
  <si>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G/k pertvaros 1+1 izoliuojant pagr.medž. gipskartonis, akmens vata,profiliai-   Lt/m2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</si>
  <si>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>Dūmų aruodai gipskartonio plokščių ant karkaso pagr.medž. gipskartonis ir profiliai-   Lt/m2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</si>
  <si>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 xml:space="preserve">Plieno konstrukcijos g/k pertvarose pagr.medž. metalo k-jos - Lt/t </t>
    </r>
    <r>
      <rPr>
        <sz val="10"/>
        <color indexed="10"/>
        <rFont val="Times New Roman"/>
        <charset val="186"/>
      </rPr>
      <t>(priimta 5.8 eilutėje)</t>
    </r>
  </si>
  <si>
    <r>
      <rPr>
        <sz val="10"/>
        <rFont val="Times New Roman"/>
        <charset val="186"/>
      </rPr>
      <t xml:space="preserve">Plieno konstrukcijos berėmio stiklo pertvarų montavimui                                                             pagr.medž. metalo k-jos - Lt/t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</si>
  <si>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>Lubų apšiltinimas stiklo vata antrame aukšte: pagrindinės medž. - stiklo vata ir metal. Profiliai-   Lt/m2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</si>
  <si>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 xml:space="preserve">Revizinės angos lubose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</si>
  <si>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>Rampų tilteliai su hermetinėm vartų apsaugom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</si>
  <si>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>Automatinės įėjimo stiklinės durys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</si>
  <si>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 xml:space="preserve">Automatiniai pakeliami vartai rampų zonoje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</si>
  <si>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Priešgaisrinės vidaus plieninės durys 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</si>
  <si>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Dažyto aliuminio langai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</si>
  <si>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>Tamburo vidinė dalis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</si>
  <si>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 xml:space="preserve">Vidaus faneruotos durys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</si>
  <si>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>Techninių patalpų plieninės durys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</si>
  <si>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>Įvadų patalpos durys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</si>
  <si>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 xml:space="preserve">Evakuacinės durys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</si>
  <si>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Išorės plieno durys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</si>
  <si>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Stiklinės automatinės durys stumdomos </t>
    </r>
    <r>
      <rPr>
        <sz val="10"/>
        <color indexed="10"/>
        <rFont val="Times New Roman"/>
        <charset val="186"/>
      </rPr>
      <t>(nėra projekte)</t>
    </r>
  </si>
  <si>
    <t>6.13</t>
  </si>
  <si>
    <t>Lauko durys (plastikinės)</t>
  </si>
  <si>
    <t>6.14</t>
  </si>
  <si>
    <t>Vartų įrengimas 4x3,5m</t>
  </si>
  <si>
    <t>6.15</t>
  </si>
  <si>
    <t>Langų montavimas L1-L4</t>
  </si>
  <si>
    <t>6.16</t>
  </si>
  <si>
    <t>Intarpų tarp langų įrengimas</t>
  </si>
  <si>
    <r>
      <rPr>
        <sz val="10"/>
        <rFont val="Times New Roman"/>
        <charset val="186"/>
      </rPr>
      <t xml:space="preserve">Garo izoliacija, termoizoliacija 190mm storio, 2 sl.bituminės prilydomosios dangos hidroizoliacija  su dūmų šalinimo stoglangiais, vaikščiojimo takais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</si>
  <si>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Šalto stogo įrengimas (rampos namelis): pagr.medž.  profiliai, tarpines, skarda, lietaus nuvedimo sistema- Lt/m2 </t>
    </r>
    <r>
      <rPr>
        <sz val="10"/>
        <color indexed="10"/>
        <rFont val="Times New Roman"/>
        <charset val="186"/>
      </rPr>
      <t>(nėra projekte)</t>
    </r>
  </si>
  <si>
    <t>Garo izoliacija, termoizoliacija 150mm storio EPS100+20mm storio mineralinė vata, 2 sl.bituminės prilydomosios dangos hidroizoliacija  su įlajom,  parapetais, ventiliacijos kaminėliais, stoglangiais</t>
  </si>
  <si>
    <r>
      <rPr>
        <sz val="10"/>
        <rFont val="Times New Roman"/>
        <charset val="186"/>
      </rPr>
      <t xml:space="preserve">Šilumos izoliacijos iš putų polistirolo įrengimas perimetru  pagr.medž. -putų polistirolas - Lt/m3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</si>
  <si>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Šilumos izoliacijos iš putų polistirolo įrengimas kasų zonoje pagr.medž. -putų polistirolas - Lt/m3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</si>
  <si>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Salė pagr.medž. Plytelės - Lt/m2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</si>
  <si>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>Sandėliavimo patalpos pagr.medž. Mastertop -  Lt/m2</t>
    </r>
    <r>
      <rPr>
        <sz val="10"/>
        <color indexed="10"/>
        <rFont val="Times New Roman"/>
        <charset val="186"/>
      </rPr>
      <t xml:space="preserve"> (priimta 8.3 eilutėje)</t>
    </r>
  </si>
  <si>
    <r>
      <rPr>
        <sz val="10"/>
        <rFont val="Times New Roman"/>
        <charset val="186"/>
      </rPr>
      <t xml:space="preserve">Betono grindų specialus paruošimas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</si>
  <si>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Gamybinės patalpos (įskaitant hidroizoliaciją) pagr.medž. Plytelės -  Lt/m2 </t>
    </r>
    <r>
      <rPr>
        <sz val="10"/>
        <color indexed="10"/>
        <rFont val="Times New Roman"/>
        <charset val="186"/>
      </rPr>
      <t>(nėra projekte)</t>
    </r>
  </si>
  <si>
    <t>9.1.6</t>
  </si>
  <si>
    <t>PVC danga</t>
  </si>
  <si>
    <r>
      <rPr>
        <sz val="10"/>
        <rFont val="Times New Roman"/>
        <charset val="186"/>
      </rPr>
      <t>Salė dekoratyvinių plytelių klijavimo darbai už įrangos (be plytelių)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</si>
  <si>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>Gamybinės patalpos (įskaitant hidroizoliaciją), pagr.medž. Plytelės - Lt/m2</t>
    </r>
    <r>
      <rPr>
        <sz val="10"/>
        <color indexed="10"/>
        <rFont val="Times New Roman"/>
        <charset val="186"/>
      </rPr>
      <t xml:space="preserve"> (nėra projekte)</t>
    </r>
  </si>
  <si>
    <r>
      <rPr>
        <sz val="10"/>
        <rFont val="Times New Roman"/>
        <charset val="186"/>
      </rPr>
      <t xml:space="preserve">Techninės patalpos, tinkavimas, dažymas </t>
    </r>
    <r>
      <rPr>
        <sz val="10"/>
        <color indexed="10"/>
        <rFont val="Times New Roman"/>
        <charset val="186"/>
      </rPr>
      <t>(priimta 9.2 eilutėje)</t>
    </r>
  </si>
  <si>
    <r>
      <rPr>
        <sz val="10"/>
        <rFont val="Times New Roman"/>
        <charset val="186"/>
      </rPr>
      <t xml:space="preserve">Administracinės patalpos, tinkavimas, dažymas  </t>
    </r>
    <r>
      <rPr>
        <sz val="10"/>
        <color indexed="10"/>
        <rFont val="Times New Roman"/>
        <charset val="186"/>
      </rPr>
      <t>(priimta 9.2 eilutėje)</t>
    </r>
  </si>
  <si>
    <r>
      <rPr>
        <b/>
        <sz val="10"/>
        <rFont val="Times New Roman"/>
        <charset val="186"/>
      </rPr>
      <t xml:space="preserve">Lubų danga zonoje </t>
    </r>
    <r>
      <rPr>
        <b/>
        <sz val="10"/>
        <color indexed="10"/>
        <rFont val="Times New Roman"/>
        <charset val="186"/>
      </rPr>
      <t>(visų lubų apdaila)</t>
    </r>
  </si>
  <si>
    <r>
      <rPr>
        <sz val="10"/>
        <rFont val="Times New Roman"/>
        <charset val="186"/>
      </rPr>
      <t>m</t>
    </r>
    <r>
      <rPr>
        <vertAlign val="superscript"/>
        <sz val="10"/>
        <rFont val="Times New Roman"/>
        <charset val="186"/>
      </rPr>
      <t>2</t>
    </r>
  </si>
  <si>
    <r>
      <rPr>
        <sz val="10"/>
        <rFont val="Times New Roman"/>
        <charset val="186"/>
      </rPr>
      <t xml:space="preserve">WC dušai, pagr.medž. g/k arba pakabinamos -  Lt/m2 </t>
    </r>
    <r>
      <rPr>
        <sz val="10"/>
        <color indexed="10"/>
        <rFont val="Times New Roman"/>
        <charset val="186"/>
      </rPr>
      <t>(priimta 9.3 eilutėje)</t>
    </r>
  </si>
  <si>
    <r>
      <rPr>
        <sz val="10"/>
        <rFont val="Times New Roman"/>
        <charset val="186"/>
      </rPr>
      <t xml:space="preserve">Sandėliavimo patalpos </t>
    </r>
    <r>
      <rPr>
        <sz val="10"/>
        <color indexed="10"/>
        <rFont val="Times New Roman"/>
        <charset val="186"/>
      </rPr>
      <t>(nėra apdailos)</t>
    </r>
  </si>
  <si>
    <r>
      <rPr>
        <sz val="10"/>
        <rFont val="Times New Roman"/>
        <charset val="186"/>
      </rPr>
      <t xml:space="preserve">Gamybinės patalpos, (įskaitant hidroizoliaciją), pagr.medž. Pakabinamos lubos - Lt/m2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</si>
  <si>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Administracinės patalpos </t>
    </r>
    <r>
      <rPr>
        <sz val="10"/>
        <color indexed="10"/>
        <rFont val="Times New Roman"/>
        <charset val="186"/>
      </rPr>
      <t>(priimta 9.3 eilutėje)</t>
    </r>
  </si>
  <si>
    <t>9.5</t>
  </si>
  <si>
    <t>WC ŽN įranga</t>
  </si>
  <si>
    <t>Lauko elektros tinklai (apšvietimas, lauko reklama)</t>
  </si>
  <si>
    <t>Parkingo ir įvažiavimo kelių apšvietimas, pagr. medž. švietuvai</t>
  </si>
  <si>
    <r>
      <rPr>
        <sz val="10"/>
        <rFont val="Times New Roman"/>
        <charset val="186"/>
      </rPr>
      <t xml:space="preserve">Plytelių danga, pagr.medž. Plytelės  -  Lt/m2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</si>
  <si>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Greičio ribotuvų montavimas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</si>
  <si>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Batų valymo grotelių montavimas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</si>
  <si>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Vėliavų pamatai ir stovai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</si>
  <si>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Augalai (medžiai ir pan.) </t>
    </r>
    <r>
      <rPr>
        <sz val="10"/>
        <color indexed="10"/>
        <rFont val="Times New Roman"/>
        <charset val="186"/>
      </rPr>
      <t>(nėra projekte)</t>
    </r>
  </si>
  <si>
    <r>
      <rPr>
        <sz val="10"/>
        <rFont val="Times New Roman"/>
        <charset val="186"/>
      </rPr>
      <t xml:space="preserve">Tvoros, dangų ženklinimas, aksesuarai </t>
    </r>
    <r>
      <rPr>
        <sz val="10"/>
        <color indexed="10"/>
        <rFont val="Times New Roman"/>
        <charset val="186"/>
      </rPr>
      <t>(nėra projekte)</t>
    </r>
  </si>
  <si>
    <t>12</t>
  </si>
  <si>
    <t>Suoliukai</t>
  </si>
  <si>
    <t>14</t>
  </si>
  <si>
    <t>Smėlio-skaldos danga</t>
  </si>
  <si>
    <t>Dangų išpildomoji toponuotrauka</t>
  </si>
  <si>
    <t>Objekto pavadinimas</t>
  </si>
  <si>
    <t>Užsakovas</t>
  </si>
  <si>
    <t>Rangovas</t>
  </si>
  <si>
    <t>Samata</t>
  </si>
  <si>
    <t xml:space="preserve"> kiekis</t>
  </si>
  <si>
    <t>Vieneto kaina,Eu be PVM</t>
  </si>
  <si>
    <t>Viso Eu be PVM</t>
  </si>
  <si>
    <t>Žemės darbai pamatų įrengimui</t>
  </si>
  <si>
    <t xml:space="preserve">Ašių nužymėjimas, </t>
  </si>
  <si>
    <t xml:space="preserve">Gręžtiniai pamatai </t>
  </si>
  <si>
    <t>m3</t>
  </si>
  <si>
    <t>Paruošiamojo  sluoksnio ir  galvenų betonavimas</t>
  </si>
  <si>
    <t>Inkariniai varžtai</t>
  </si>
  <si>
    <t>Pamatinės sijos apšiltintos, monolitinės (brėžinys statybai)</t>
  </si>
  <si>
    <t>sijų įrengimas su apšiltinimu</t>
  </si>
  <si>
    <t>Įdėtinių detalių montavimas</t>
  </si>
  <si>
    <t>Gelžbetoninių kolonų montavimas, apibetonavimas</t>
  </si>
  <si>
    <t>Gelžbetoninių kolonų montavimas</t>
  </si>
  <si>
    <t>Kolonų apibetonavimas</t>
  </si>
  <si>
    <t>Metalo konstrukcijų montavimas (konstrukcijos gruntuotos)</t>
  </si>
  <si>
    <t>Stogo įrengimas</t>
  </si>
  <si>
    <t>Stogo , apšiltinimo , prilydomos dangos, parapetų ir kt. Įrengimas darbo jėga</t>
  </si>
  <si>
    <t xml:space="preserve"> Paklotas</t>
  </si>
  <si>
    <t>Šiltinimo medžiagos prilydomos dangos, smeigės, plėvelė</t>
  </si>
  <si>
    <t>Parapetų skardinimas</t>
  </si>
  <si>
    <t>Vartų skardinimas (vidus ir išorė)</t>
  </si>
  <si>
    <t>Trisluoksnių plokščių sandūrų, prieglaudų ir kt skardinimas</t>
  </si>
  <si>
    <t>vnt</t>
  </si>
  <si>
    <t>Langų blokų gamyba</t>
  </si>
  <si>
    <t>VISO</t>
  </si>
  <si>
    <t>PVM</t>
  </si>
  <si>
    <t>IŠ VISO SU PVM</t>
  </si>
  <si>
    <t>Statybos darbų sąmata</t>
  </si>
  <si>
    <t>Sieninių plokščių montavimas išorė</t>
  </si>
  <si>
    <t>Netinkamo grunto nukasimas , smėlio ir skaldos pagrindai pastate</t>
  </si>
  <si>
    <t>Skardinimo darbai , vartai, langai grindys</t>
  </si>
  <si>
    <t>Grindų betonavimas</t>
  </si>
  <si>
    <t>Langų blokų, cokolio ir kt. skardinimas</t>
  </si>
  <si>
    <t>Metalo konstrukciojos</t>
  </si>
  <si>
    <t>Polių, galvenų nužymėjimas, žemės darbai polių ir galvenų įrengimui,</t>
  </si>
  <si>
    <t xml:space="preserve">Galvenos </t>
  </si>
  <si>
    <t>Privatus asmuo</t>
  </si>
  <si>
    <t>Sandėliavimo pastatas Taikos 23 Panevėžiuko km, Babtų seniūnija</t>
  </si>
  <si>
    <t xml:space="preserve">Poliniai pamatai </t>
  </si>
  <si>
    <t>Lietaus vandens nuvedimas lietvamzdžiais</t>
  </si>
  <si>
    <t xml:space="preserve">Fasadinių ir pertvarinių trisluoksnių plokščių montavimas </t>
  </si>
  <si>
    <t>Temperatūrinės siūlės ir pandusai ties vartais ties vartais</t>
  </si>
  <si>
    <t>Vartai su automatika</t>
  </si>
  <si>
    <t>Pastaba: Darbų apimčių lentelė pateikiama sustambintai, sustambinto darbų įkainio apimtyje turi būti įskaičiuoti visi būtini technologiniai procesai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</si>
</sst>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5">
    <font>
      <sz val="10"/>
      <name val="Arial"/>
      <charset val="186"/>
    </font>
    <font>
      <sz val="10"/>
      <name val="Times New Roman"/>
      <charset val="186"/>
    </font>
    <font>
      <b/>
      <sz val="10"/>
      <name val="Times New Roman"/>
      <charset val="186"/>
    </font>
    <font>
      <b/>
      <sz val="14"/>
      <name val="Times New Roman"/>
      <charset val="186"/>
    </font>
    <font>
      <sz val="12"/>
      <name val="Times New Roman"/>
      <charset val="186"/>
    </font>
    <font>
      <sz val="14"/>
      <name val="Times New Roman"/>
      <charset val="186"/>
    </font>
    <font>
      <b/>
      <sz val="20"/>
      <name val="Times New Roman"/>
      <charset val="186"/>
    </font>
    <font>
      <sz val="10"/>
      <name val="Arial"/>
      <charset val="186"/>
    </font>
    <font>
      <b/>
      <sz val="12"/>
      <name val="Times New Roman"/>
      <charset val="186"/>
    </font>
    <font>
      <b/>
      <sz val="8"/>
      <name val="Times New Roman"/>
      <charset val="186"/>
    </font>
    <font>
      <sz val="10"/>
      <color indexed="10"/>
      <name val="Times New Roman"/>
      <charset val="186"/>
    </font>
    <font>
      <sz val="8"/>
      <name val="Times New Roman"/>
      <charset val="186"/>
    </font>
    <font>
      <sz val="10"/>
      <name val="Arial"/>
      <charset val="134"/>
    </font>
    <font>
      <b/>
      <sz val="10"/>
      <color indexed="10"/>
      <name val="Times New Roman"/>
      <charset val="186"/>
    </font>
    <font>
      <sz val="10"/>
      <color indexed="8"/>
      <name val="Times New Roman"/>
      <charset val="186"/>
    </font>
    <font>
      <b/>
      <sz val="10"/>
      <name val="Arial"/>
      <charset val="186"/>
    </font>
    <font>
      <b/>
      <sz val="10"/>
      <name val="Arial"/>
      <charset val="134"/>
    </font>
    <font>
      <vertAlign val="superscript"/>
      <sz val="10"/>
      <color indexed="10"/>
      <name val="Times New Roman"/>
      <charset val="186"/>
    </font>
    <font>
      <vertAlign val="superscript"/>
      <sz val="10"/>
      <name val="Times New Roman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74">
    <xf numFmtId="0" fontId="0" fillId="0" borderId="0" xfId="0"/>
    <xf numFmtId="0" fontId="1" fillId="0" borderId="0" xfId="0" applyFont="1" applyFill="1" applyBorder="1"/>
    <xf numFmtId="0" fontId="1" fillId="0" borderId="0" xfId="0" applyFont="1" applyFill="1" applyAlignment="1">
      <alignment wrapText="1"/>
    </xf>
    <xf numFmtId="0" fontId="1" fillId="0" borderId="0" xfId="0" applyFont="1" applyFill="1"/>
    <xf numFmtId="3" fontId="2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wrapText="1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1" fontId="1" fillId="0" borderId="0" xfId="0" applyNumberFormat="1" applyFont="1" applyAlignment="1">
      <alignment horizontal="center" wrapText="1"/>
    </xf>
    <xf numFmtId="0" fontId="1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wrapText="1"/>
    </xf>
    <xf numFmtId="3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4" fontId="1" fillId="0" borderId="0" xfId="0" applyNumberFormat="1" applyFont="1" applyFill="1" applyAlignment="1">
      <alignment vertic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9" fontId="11" fillId="0" borderId="10" xfId="1" applyFont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 applyAlignment="1">
      <alignment horizontal="center" vertical="center" shrinkToFit="1"/>
    </xf>
    <xf numFmtId="4" fontId="2" fillId="3" borderId="1" xfId="0" applyNumberFormat="1" applyFont="1" applyFill="1" applyBorder="1" applyAlignment="1">
      <alignment horizontal="center" vertical="center" shrinkToFit="1"/>
    </xf>
    <xf numFmtId="49" fontId="2" fillId="4" borderId="8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" fillId="5" borderId="1" xfId="0" applyFont="1" applyFill="1" applyBorder="1" applyAlignment="1">
      <alignment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2" fillId="3" borderId="13" xfId="0" applyNumberFormat="1" applyFont="1" applyFill="1" applyBorder="1" applyAlignment="1">
      <alignment horizontal="center" vertical="center" shrinkToFit="1"/>
    </xf>
    <xf numFmtId="4" fontId="2" fillId="4" borderId="13" xfId="0" applyNumberFormat="1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/>
    </xf>
    <xf numFmtId="4" fontId="1" fillId="4" borderId="13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left" wrapText="1" indent="1"/>
    </xf>
    <xf numFmtId="49" fontId="13" fillId="0" borderId="8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 shrinkToFit="1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left" vertical="center" wrapText="1" shrinkToFit="1"/>
    </xf>
    <xf numFmtId="0" fontId="2" fillId="4" borderId="1" xfId="0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left" vertical="center" wrapText="1" shrinkToFit="1"/>
    </xf>
    <xf numFmtId="3" fontId="1" fillId="0" borderId="1" xfId="0" applyNumberFormat="1" applyFont="1" applyFill="1" applyBorder="1" applyAlignment="1">
      <alignment horizontal="left" vertical="center" wrapText="1" shrinkToFit="1"/>
    </xf>
    <xf numFmtId="3" fontId="2" fillId="3" borderId="1" xfId="0" applyNumberFormat="1" applyFont="1" applyFill="1" applyBorder="1" applyAlignment="1">
      <alignment shrinkToFit="1"/>
    </xf>
    <xf numFmtId="49" fontId="1" fillId="0" borderId="8" xfId="0" applyNumberFormat="1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shrinkToFit="1"/>
    </xf>
    <xf numFmtId="4" fontId="1" fillId="0" borderId="1" xfId="0" applyNumberFormat="1" applyFont="1" applyFill="1" applyBorder="1" applyAlignment="1">
      <alignment horizontal="center" vertical="center" shrinkToFit="1"/>
    </xf>
    <xf numFmtId="4" fontId="2" fillId="3" borderId="13" xfId="0" applyNumberFormat="1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left" shrinkToFit="1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shrinkToFit="1"/>
    </xf>
    <xf numFmtId="4" fontId="14" fillId="0" borderId="1" xfId="0" applyNumberFormat="1" applyFont="1" applyFill="1" applyBorder="1" applyAlignment="1">
      <alignment horizontal="center" vertical="center" shrinkToFit="1"/>
    </xf>
    <xf numFmtId="49" fontId="10" fillId="0" borderId="8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 shrinkToFit="1"/>
    </xf>
    <xf numFmtId="4" fontId="10" fillId="0" borderId="1" xfId="0" applyNumberFormat="1" applyFont="1" applyFill="1" applyBorder="1" applyAlignment="1">
      <alignment horizontal="center" vertical="center" shrinkToFit="1"/>
    </xf>
    <xf numFmtId="3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3" fontId="1" fillId="0" borderId="0" xfId="0" applyNumberFormat="1" applyFont="1" applyFill="1" applyBorder="1" applyAlignment="1">
      <alignment wrapText="1"/>
    </xf>
    <xf numFmtId="3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wrapText="1"/>
    </xf>
    <xf numFmtId="3" fontId="1" fillId="3" borderId="4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wrapText="1"/>
    </xf>
    <xf numFmtId="3" fontId="1" fillId="3" borderId="18" xfId="0" applyNumberFormat="1" applyFont="1" applyFill="1" applyBorder="1" applyAlignment="1">
      <alignment vertical="center"/>
    </xf>
    <xf numFmtId="3" fontId="1" fillId="3" borderId="10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4" fontId="10" fillId="0" borderId="0" xfId="0" applyNumberFormat="1" applyFont="1" applyAlignment="1">
      <alignment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3" borderId="13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Alignme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0" fontId="12" fillId="0" borderId="0" xfId="0" applyFont="1"/>
    <xf numFmtId="0" fontId="16" fillId="0" borderId="0" xfId="0" applyFont="1"/>
    <xf numFmtId="4" fontId="2" fillId="3" borderId="1" xfId="0" applyNumberFormat="1" applyFont="1" applyFill="1" applyBorder="1" applyAlignment="1">
      <alignment horizontal="center" shrinkToFit="1"/>
    </xf>
    <xf numFmtId="4" fontId="2" fillId="3" borderId="13" xfId="0" applyNumberFormat="1" applyFont="1" applyFill="1" applyBorder="1" applyAlignment="1">
      <alignment horizontal="center" shrinkToFit="1"/>
    </xf>
    <xf numFmtId="4" fontId="2" fillId="4" borderId="1" xfId="0" applyNumberFormat="1" applyFont="1" applyFill="1" applyBorder="1" applyAlignment="1">
      <alignment horizontal="center"/>
    </xf>
    <xf numFmtId="4" fontId="2" fillId="4" borderId="13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2" fillId="5" borderId="13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center"/>
    </xf>
    <xf numFmtId="4" fontId="0" fillId="0" borderId="0" xfId="0" applyNumberFormat="1"/>
    <xf numFmtId="4" fontId="1" fillId="0" borderId="13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shrinkToFit="1"/>
    </xf>
    <xf numFmtId="4" fontId="2" fillId="0" borderId="13" xfId="0" applyNumberFormat="1" applyFont="1" applyFill="1" applyBorder="1" applyAlignment="1">
      <alignment horizontal="center" shrinkToFit="1"/>
    </xf>
    <xf numFmtId="4" fontId="1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wrapText="1"/>
    </xf>
    <xf numFmtId="4" fontId="1" fillId="0" borderId="0" xfId="0" applyNumberFormat="1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wrapText="1"/>
    </xf>
    <xf numFmtId="3" fontId="1" fillId="3" borderId="5" xfId="0" applyNumberFormat="1" applyFont="1" applyFill="1" applyBorder="1" applyAlignment="1">
      <alignment horizontal="center" wrapText="1"/>
    </xf>
    <xf numFmtId="4" fontId="1" fillId="3" borderId="5" xfId="0" applyNumberFormat="1" applyFont="1" applyFill="1" applyBorder="1" applyAlignment="1">
      <alignment horizontal="right" wrapText="1"/>
    </xf>
    <xf numFmtId="4" fontId="1" fillId="3" borderId="5" xfId="0" applyNumberFormat="1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right" wrapText="1"/>
    </xf>
    <xf numFmtId="4" fontId="1" fillId="3" borderId="1" xfId="0" applyNumberFormat="1" applyFont="1" applyFill="1" applyBorder="1" applyAlignment="1">
      <alignment wrapText="1"/>
    </xf>
    <xf numFmtId="0" fontId="2" fillId="3" borderId="17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3" fontId="1" fillId="3" borderId="4" xfId="0" applyNumberFormat="1" applyFont="1" applyFill="1" applyBorder="1" applyAlignment="1">
      <alignment wrapText="1"/>
    </xf>
    <xf numFmtId="3" fontId="1" fillId="3" borderId="1" xfId="0" applyNumberFormat="1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3" fontId="1" fillId="3" borderId="10" xfId="0" applyNumberFormat="1" applyFont="1" applyFill="1" applyBorder="1" applyAlignment="1">
      <alignment horizontal="right"/>
    </xf>
    <xf numFmtId="4" fontId="1" fillId="3" borderId="10" xfId="0" applyNumberFormat="1" applyFont="1" applyFill="1" applyBorder="1" applyAlignment="1">
      <alignment horizontal="right" vertical="center"/>
    </xf>
    <xf numFmtId="4" fontId="1" fillId="3" borderId="1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horizontal="right" wrapText="1"/>
    </xf>
    <xf numFmtId="4" fontId="2" fillId="2" borderId="1" xfId="0" applyNumberFormat="1" applyFont="1" applyFill="1" applyBorder="1" applyAlignment="1">
      <alignment horizontal="center" wrapText="1"/>
    </xf>
    <xf numFmtId="4" fontId="2" fillId="0" borderId="19" xfId="0" applyNumberFormat="1" applyFont="1" applyFill="1" applyBorder="1" applyAlignment="1">
      <alignment wrapText="1"/>
    </xf>
    <xf numFmtId="4" fontId="2" fillId="3" borderId="13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4" fontId="2" fillId="3" borderId="13" xfId="0" applyNumberFormat="1" applyFont="1" applyFill="1" applyBorder="1" applyAlignment="1">
      <alignment horizontal="right" vertical="center"/>
    </xf>
    <xf numFmtId="4" fontId="2" fillId="3" borderId="1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2" fontId="2" fillId="0" borderId="0" xfId="0" applyNumberFormat="1" applyFont="1" applyAlignment="1">
      <alignment wrapText="1"/>
    </xf>
    <xf numFmtId="0" fontId="19" fillId="0" borderId="1" xfId="0" applyFont="1" applyFill="1" applyBorder="1" applyAlignment="1">
      <alignment horizontal="left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4" fontId="20" fillId="0" borderId="0" xfId="0" applyNumberFormat="1" applyFont="1" applyFill="1" applyAlignment="1">
      <alignment wrapText="1"/>
    </xf>
    <xf numFmtId="4" fontId="1" fillId="0" borderId="0" xfId="0" applyNumberFormat="1" applyFont="1" applyFill="1"/>
    <xf numFmtId="0" fontId="22" fillId="0" borderId="0" xfId="0" applyFont="1" applyFill="1" applyAlignment="1"/>
    <xf numFmtId="4" fontId="22" fillId="0" borderId="0" xfId="0" applyNumberFormat="1" applyFont="1" applyFill="1" applyAlignment="1">
      <alignment wrapText="1"/>
    </xf>
    <xf numFmtId="4" fontId="22" fillId="0" borderId="0" xfId="0" applyNumberFormat="1" applyFont="1" applyFill="1" applyAlignment="1"/>
    <xf numFmtId="0" fontId="21" fillId="0" borderId="0" xfId="0" applyFont="1" applyFill="1"/>
    <xf numFmtId="4" fontId="21" fillId="0" borderId="0" xfId="0" applyNumberFormat="1" applyFont="1" applyFill="1"/>
    <xf numFmtId="164" fontId="8" fillId="0" borderId="0" xfId="0" applyNumberFormat="1" applyFont="1" applyFill="1" applyBorder="1" applyAlignment="1">
      <alignment vertical="center" wrapText="1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right" vertical="center"/>
    </xf>
    <xf numFmtId="165" fontId="11" fillId="0" borderId="7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wrapText="1"/>
    </xf>
    <xf numFmtId="9" fontId="11" fillId="0" borderId="1" xfId="1" applyFont="1" applyBorder="1" applyAlignment="1">
      <alignment horizontal="center" vertical="center" wrapText="1"/>
    </xf>
    <xf numFmtId="9" fontId="11" fillId="0" borderId="10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left" vertical="center" wrapText="1"/>
    </xf>
    <xf numFmtId="164" fontId="11" fillId="0" borderId="7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2D2D2"/>
      <rgbColor rgb="00739BC2"/>
      <rgbColor rgb="00D5E0EC"/>
      <rgbColor rgb="005F6569"/>
      <rgbColor rgb="008DC43B"/>
      <rgbColor rgb="00CC99FF"/>
      <rgbColor rgb="00D4214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49" name="Line 1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50" name="Line 2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51" name="Line 3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52" name="Line 4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53" name="Line 5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54" name="Line 6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55" name="Line 7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56" name="Line 8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57" name="Line 9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58" name="Line 10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59" name="Line 11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0" name="Line 12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61" name="Line 13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2" name="Line 14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63" name="Line 15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4" name="Line 16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65" name="Line 17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" name="Line 18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67" name="Line 19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8" name="Line 20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69" name="Line 21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70" name="Line 22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71" name="Line 23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72" name="Line 24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73" name="Line 25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74" name="Line 26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75" name="Line 27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76" name="Line 28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77" name="Line 29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78" name="Line 30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79" name="Line 31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80" name="Line 32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81" name="Line 33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82" name="Line 34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83" name="Line 35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84" name="Line 36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85" name="Line 37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86" name="Line 38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87" name="Line 39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88" name="Line 40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89" name="Line 41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90" name="Line 42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91" name="Line 43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92" name="Line 44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93" name="Line 45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94" name="Line 46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95" name="Line 47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96" name="Line 48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685800</xdr:colOff>
      <xdr:row>0</xdr:row>
      <xdr:rowOff>0</xdr:rowOff>
    </xdr:from>
    <xdr:to>
      <xdr:col>7</xdr:col>
      <xdr:colOff>200025</xdr:colOff>
      <xdr:row>0</xdr:row>
      <xdr:rowOff>0</xdr:rowOff>
    </xdr:to>
    <xdr:sp macro="" textlink="">
      <xdr:nvSpPr>
        <xdr:cNvPr id="2197" name="Line 49"/>
        <xdr:cNvSpPr>
          <a:spLocks noChangeShapeType="1"/>
        </xdr:cNvSpPr>
      </xdr:nvSpPr>
      <xdr:spPr>
        <a:xfrm>
          <a:off x="1133475" y="0"/>
          <a:ext cx="817245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98" name="Line 50"/>
        <xdr:cNvSpPr>
          <a:spLocks noChangeShapeType="1"/>
        </xdr:cNvSpPr>
      </xdr:nvSpPr>
      <xdr:spPr>
        <a:xfrm>
          <a:off x="10258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5"/>
  <sheetViews>
    <sheetView workbookViewId="0">
      <selection activeCell="G160" sqref="G160"/>
    </sheetView>
  </sheetViews>
  <sheetFormatPr defaultColWidth="9" defaultRowHeight="12.75" outlineLevelRow="1"/>
  <cols>
    <col min="1" max="1" width="9.28515625" customWidth="1"/>
    <col min="2" max="2" width="50.7109375" customWidth="1"/>
    <col min="9" max="9" width="11.28515625" customWidth="1"/>
    <col min="10" max="10" width="25.7109375" customWidth="1"/>
    <col min="11" max="11" width="17.7109375" style="140" customWidth="1"/>
    <col min="12" max="12" width="10.28515625" customWidth="1"/>
    <col min="13" max="13" width="12.7109375" customWidth="1"/>
  </cols>
  <sheetData>
    <row r="1" spans="1:11" ht="18.7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8.75">
      <c r="A2" s="247" t="s">
        <v>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>
      <c r="A3" s="37" t="s">
        <v>2</v>
      </c>
      <c r="B3" s="1"/>
      <c r="C3" s="1"/>
      <c r="D3" s="141"/>
      <c r="E3" s="142"/>
      <c r="F3" s="142"/>
      <c r="G3" s="142"/>
      <c r="H3" s="1"/>
      <c r="I3" s="23"/>
      <c r="J3" s="23"/>
      <c r="K3" s="145"/>
    </row>
    <row r="4" spans="1:11">
      <c r="A4" s="33"/>
      <c r="B4" s="33"/>
      <c r="C4" s="3"/>
      <c r="D4" s="143"/>
      <c r="E4" s="144"/>
      <c r="F4" s="144"/>
      <c r="G4" s="144"/>
      <c r="H4" s="33"/>
      <c r="I4" s="33"/>
      <c r="J4" s="146"/>
      <c r="K4" s="147"/>
    </row>
    <row r="5" spans="1:11">
      <c r="A5" s="224" t="s">
        <v>3</v>
      </c>
      <c r="B5" s="227" t="s">
        <v>4</v>
      </c>
      <c r="C5" s="227" t="s">
        <v>5</v>
      </c>
      <c r="D5" s="230" t="s">
        <v>6</v>
      </c>
      <c r="E5" s="233" t="s">
        <v>7</v>
      </c>
      <c r="F5" s="248" t="s">
        <v>8</v>
      </c>
      <c r="G5" s="248"/>
      <c r="H5" s="248"/>
      <c r="I5" s="248"/>
      <c r="J5" s="240" t="s">
        <v>9</v>
      </c>
      <c r="K5" s="243" t="s">
        <v>10</v>
      </c>
    </row>
    <row r="6" spans="1:11" ht="45.75" customHeight="1">
      <c r="A6" s="225"/>
      <c r="B6" s="228"/>
      <c r="C6" s="228"/>
      <c r="D6" s="231"/>
      <c r="E6" s="234"/>
      <c r="F6" s="236" t="s">
        <v>11</v>
      </c>
      <c r="G6" s="236"/>
      <c r="H6" s="236" t="s">
        <v>12</v>
      </c>
      <c r="I6" s="238" t="s">
        <v>13</v>
      </c>
      <c r="J6" s="241"/>
      <c r="K6" s="244"/>
    </row>
    <row r="7" spans="1:11" ht="33.75" customHeight="1">
      <c r="A7" s="226"/>
      <c r="B7" s="229"/>
      <c r="C7" s="229"/>
      <c r="D7" s="232"/>
      <c r="E7" s="235"/>
      <c r="F7" s="42" t="s">
        <v>14</v>
      </c>
      <c r="G7" s="42" t="s">
        <v>15</v>
      </c>
      <c r="H7" s="237"/>
      <c r="I7" s="239"/>
      <c r="J7" s="242"/>
      <c r="K7" s="245"/>
    </row>
    <row r="8" spans="1:11">
      <c r="A8" s="249" t="s">
        <v>16</v>
      </c>
      <c r="B8" s="250"/>
      <c r="C8" s="250"/>
      <c r="D8" s="250"/>
      <c r="E8" s="250"/>
      <c r="F8" s="250"/>
      <c r="G8" s="250"/>
      <c r="H8" s="250"/>
      <c r="I8" s="250"/>
      <c r="J8" s="250"/>
      <c r="K8" s="251"/>
    </row>
    <row r="9" spans="1:11">
      <c r="A9" s="43" t="s">
        <v>17</v>
      </c>
      <c r="B9" s="44" t="s">
        <v>18</v>
      </c>
      <c r="C9" s="45" t="s">
        <v>19</v>
      </c>
      <c r="D9" s="45"/>
      <c r="E9" s="46"/>
      <c r="F9" s="46"/>
      <c r="G9" s="46"/>
      <c r="H9" s="46"/>
      <c r="I9" s="148" t="e">
        <f>'UAB KATAI 1'!I9+#REF!+#REF!+'BENDRAS KIEKIS'!#REF!+#REF!+#REF!</f>
        <v>#REF!</v>
      </c>
      <c r="J9" s="148" t="e">
        <f>'UAB KATAI 1'!J9+#REF!+#REF!+'BENDRAS KIEKIS'!#REF!+#REF!+#REF!</f>
        <v>#REF!</v>
      </c>
      <c r="K9" s="149" t="e">
        <f>I9+J9</f>
        <v>#REF!</v>
      </c>
    </row>
    <row r="10" spans="1:11" ht="25.5" hidden="1" outlineLevel="1">
      <c r="A10" s="47">
        <v>1</v>
      </c>
      <c r="B10" s="48" t="s">
        <v>20</v>
      </c>
      <c r="C10" s="49"/>
      <c r="D10" s="49"/>
      <c r="E10" s="50"/>
      <c r="F10" s="50"/>
      <c r="G10" s="50"/>
      <c r="H10" s="50"/>
      <c r="I10" s="150"/>
      <c r="J10" s="150"/>
      <c r="K10" s="151"/>
    </row>
    <row r="11" spans="1:11" hidden="1" outlineLevel="1">
      <c r="A11" s="51" t="s">
        <v>21</v>
      </c>
      <c r="B11" s="52" t="s">
        <v>22</v>
      </c>
      <c r="C11" s="14" t="s">
        <v>23</v>
      </c>
      <c r="D11" s="14"/>
      <c r="E11" s="53"/>
      <c r="F11" s="53"/>
      <c r="G11" s="53"/>
      <c r="H11" s="53"/>
      <c r="I11" s="152"/>
      <c r="J11" s="152"/>
      <c r="K11" s="153"/>
    </row>
    <row r="12" spans="1:11" hidden="1" outlineLevel="1">
      <c r="A12" s="51" t="s">
        <v>24</v>
      </c>
      <c r="B12" s="21" t="s">
        <v>25</v>
      </c>
      <c r="C12" s="14" t="s">
        <v>23</v>
      </c>
      <c r="D12" s="14"/>
      <c r="E12" s="53"/>
      <c r="F12" s="53"/>
      <c r="G12" s="53"/>
      <c r="H12" s="53"/>
      <c r="I12" s="152"/>
      <c r="J12" s="152"/>
      <c r="K12" s="153"/>
    </row>
    <row r="13" spans="1:11" hidden="1" outlineLevel="1">
      <c r="A13" s="51" t="s">
        <v>26</v>
      </c>
      <c r="B13" s="21" t="s">
        <v>27</v>
      </c>
      <c r="C13" s="14" t="s">
        <v>23</v>
      </c>
      <c r="D13" s="14"/>
      <c r="E13" s="53"/>
      <c r="F13" s="53"/>
      <c r="G13" s="53"/>
      <c r="H13" s="53"/>
      <c r="I13" s="152"/>
      <c r="J13" s="152"/>
      <c r="K13" s="153"/>
    </row>
    <row r="14" spans="1:11" hidden="1" outlineLevel="1">
      <c r="A14" s="51" t="s">
        <v>28</v>
      </c>
      <c r="B14" s="21" t="s">
        <v>29</v>
      </c>
      <c r="C14" s="14" t="s">
        <v>23</v>
      </c>
      <c r="D14" s="14"/>
      <c r="E14" s="53"/>
      <c r="F14" s="53"/>
      <c r="G14" s="53"/>
      <c r="H14" s="53"/>
      <c r="I14" s="152"/>
      <c r="J14" s="152"/>
      <c r="K14" s="153"/>
    </row>
    <row r="15" spans="1:11" hidden="1" outlineLevel="1">
      <c r="A15" s="51" t="s">
        <v>30</v>
      </c>
      <c r="B15" s="21" t="s">
        <v>31</v>
      </c>
      <c r="C15" s="14" t="s">
        <v>23</v>
      </c>
      <c r="D15" s="14"/>
      <c r="E15" s="53"/>
      <c r="F15" s="53"/>
      <c r="G15" s="53"/>
      <c r="H15" s="53"/>
      <c r="I15" s="152"/>
      <c r="J15" s="152"/>
      <c r="K15" s="153"/>
    </row>
    <row r="16" spans="1:11" hidden="1" outlineLevel="1">
      <c r="A16" s="47" t="s">
        <v>32</v>
      </c>
      <c r="B16" s="56" t="s">
        <v>33</v>
      </c>
      <c r="C16" s="57"/>
      <c r="D16" s="57"/>
      <c r="E16" s="58"/>
      <c r="F16" s="58"/>
      <c r="G16" s="58"/>
      <c r="H16" s="58"/>
      <c r="I16" s="154"/>
      <c r="J16" s="154"/>
      <c r="K16" s="151"/>
    </row>
    <row r="17" spans="1:11" ht="25.5" hidden="1" outlineLevel="1">
      <c r="A17" s="41" t="s">
        <v>34</v>
      </c>
      <c r="B17" s="20" t="s">
        <v>35</v>
      </c>
      <c r="C17" s="14" t="s">
        <v>23</v>
      </c>
      <c r="D17" s="18"/>
      <c r="E17" s="53"/>
      <c r="F17" s="53"/>
      <c r="G17" s="53"/>
      <c r="H17" s="53"/>
      <c r="I17" s="152"/>
      <c r="J17" s="152"/>
      <c r="K17" s="153"/>
    </row>
    <row r="18" spans="1:11" ht="25.5" hidden="1" outlineLevel="1">
      <c r="A18" s="41" t="s">
        <v>36</v>
      </c>
      <c r="B18" s="20" t="s">
        <v>37</v>
      </c>
      <c r="C18" s="14" t="s">
        <v>23</v>
      </c>
      <c r="D18" s="18"/>
      <c r="E18" s="53"/>
      <c r="F18" s="17"/>
      <c r="G18" s="17"/>
      <c r="H18" s="17"/>
      <c r="I18" s="155"/>
      <c r="J18" s="155"/>
      <c r="K18" s="156"/>
    </row>
    <row r="19" spans="1:11" ht="25.5" hidden="1" outlineLevel="1">
      <c r="A19" s="41" t="s">
        <v>38</v>
      </c>
      <c r="B19" s="20" t="s">
        <v>39</v>
      </c>
      <c r="C19" s="14" t="s">
        <v>23</v>
      </c>
      <c r="D19" s="18"/>
      <c r="E19" s="53"/>
      <c r="F19" s="17"/>
      <c r="G19" s="17"/>
      <c r="H19" s="17"/>
      <c r="I19" s="155"/>
      <c r="J19" s="155"/>
      <c r="K19" s="156"/>
    </row>
    <row r="20" spans="1:11" ht="25.5" hidden="1" outlineLevel="1">
      <c r="A20" s="41" t="s">
        <v>40</v>
      </c>
      <c r="B20" s="20" t="s">
        <v>41</v>
      </c>
      <c r="C20" s="14" t="s">
        <v>23</v>
      </c>
      <c r="D20" s="18"/>
      <c r="E20" s="53"/>
      <c r="F20" s="17"/>
      <c r="G20" s="17"/>
      <c r="H20" s="17"/>
      <c r="I20" s="155"/>
      <c r="J20" s="155"/>
      <c r="K20" s="156"/>
    </row>
    <row r="21" spans="1:11" ht="25.5" hidden="1" outlineLevel="1">
      <c r="A21" s="41" t="s">
        <v>42</v>
      </c>
      <c r="B21" s="20" t="s">
        <v>43</v>
      </c>
      <c r="C21" s="14" t="s">
        <v>23</v>
      </c>
      <c r="D21" s="18"/>
      <c r="E21" s="53"/>
      <c r="F21" s="17"/>
      <c r="G21" s="17"/>
      <c r="H21" s="17"/>
      <c r="I21" s="155"/>
      <c r="J21" s="155"/>
      <c r="K21" s="156"/>
    </row>
    <row r="22" spans="1:11" hidden="1" outlineLevel="1">
      <c r="A22" s="41" t="s">
        <v>44</v>
      </c>
      <c r="B22" s="20" t="s">
        <v>45</v>
      </c>
      <c r="C22" s="14" t="s">
        <v>46</v>
      </c>
      <c r="D22" s="18"/>
      <c r="E22" s="17"/>
      <c r="F22" s="17"/>
      <c r="G22" s="17"/>
      <c r="H22" s="17"/>
      <c r="I22" s="155"/>
      <c r="J22" s="155"/>
      <c r="K22" s="156"/>
    </row>
    <row r="23" spans="1:11" hidden="1" outlineLevel="1">
      <c r="A23" s="47" t="s">
        <v>47</v>
      </c>
      <c r="B23" s="56" t="s">
        <v>48</v>
      </c>
      <c r="C23" s="57"/>
      <c r="D23" s="57"/>
      <c r="E23" s="58"/>
      <c r="F23" s="58"/>
      <c r="G23" s="58"/>
      <c r="H23" s="58"/>
      <c r="I23" s="154"/>
      <c r="J23" s="154"/>
      <c r="K23" s="151"/>
    </row>
    <row r="24" spans="1:11" hidden="1" outlineLevel="1">
      <c r="A24" s="41" t="s">
        <v>49</v>
      </c>
      <c r="B24" s="20" t="s">
        <v>50</v>
      </c>
      <c r="C24" s="18" t="s">
        <v>51</v>
      </c>
      <c r="D24" s="18"/>
      <c r="E24" s="17"/>
      <c r="F24" s="17"/>
      <c r="G24" s="17"/>
      <c r="H24" s="17"/>
      <c r="I24" s="155"/>
      <c r="J24" s="155"/>
      <c r="K24" s="156"/>
    </row>
    <row r="25" spans="1:11" hidden="1" outlineLevel="1">
      <c r="A25" s="41" t="s">
        <v>52</v>
      </c>
      <c r="B25" s="20" t="s">
        <v>53</v>
      </c>
      <c r="C25" s="18" t="s">
        <v>54</v>
      </c>
      <c r="D25" s="18"/>
      <c r="E25" s="17"/>
      <c r="F25" s="17"/>
      <c r="G25" s="17"/>
      <c r="H25" s="17"/>
      <c r="I25" s="155"/>
      <c r="J25" s="155"/>
      <c r="K25" s="156"/>
    </row>
    <row r="26" spans="1:11" hidden="1" outlineLevel="1">
      <c r="A26" s="41" t="s">
        <v>55</v>
      </c>
      <c r="B26" s="20" t="s">
        <v>56</v>
      </c>
      <c r="C26" s="18" t="s">
        <v>23</v>
      </c>
      <c r="D26" s="18"/>
      <c r="E26" s="17"/>
      <c r="F26" s="17"/>
      <c r="G26" s="17"/>
      <c r="H26" s="17"/>
      <c r="I26" s="155"/>
      <c r="J26" s="155"/>
      <c r="K26" s="156"/>
    </row>
    <row r="27" spans="1:11" ht="25.5" hidden="1" outlineLevel="1">
      <c r="A27" s="41" t="s">
        <v>57</v>
      </c>
      <c r="B27" s="59" t="s">
        <v>58</v>
      </c>
      <c r="C27" s="14" t="s">
        <v>23</v>
      </c>
      <c r="D27" s="18"/>
      <c r="E27" s="17"/>
      <c r="F27" s="17"/>
      <c r="G27" s="17"/>
      <c r="H27" s="17"/>
      <c r="I27" s="155"/>
      <c r="J27" s="155"/>
      <c r="K27" s="156"/>
    </row>
    <row r="28" spans="1:11" hidden="1" outlineLevel="1">
      <c r="A28" s="41" t="s">
        <v>59</v>
      </c>
      <c r="B28" s="20" t="s">
        <v>60</v>
      </c>
      <c r="C28" s="18" t="s">
        <v>46</v>
      </c>
      <c r="D28" s="18"/>
      <c r="E28" s="17"/>
      <c r="F28" s="17"/>
      <c r="G28" s="17"/>
      <c r="H28" s="17"/>
      <c r="I28" s="155"/>
      <c r="J28" s="155"/>
      <c r="K28" s="156"/>
    </row>
    <row r="29" spans="1:11" hidden="1" outlineLevel="1">
      <c r="A29" s="41" t="s">
        <v>61</v>
      </c>
      <c r="B29" s="59" t="s">
        <v>62</v>
      </c>
      <c r="C29" s="18" t="s">
        <v>54</v>
      </c>
      <c r="D29" s="18"/>
      <c r="E29" s="17"/>
      <c r="F29" s="17"/>
      <c r="G29" s="17"/>
      <c r="H29" s="17"/>
      <c r="I29" s="155"/>
      <c r="J29" s="155"/>
      <c r="K29" s="156"/>
    </row>
    <row r="30" spans="1:11" hidden="1" outlineLevel="1">
      <c r="A30" s="41" t="s">
        <v>63</v>
      </c>
      <c r="B30" s="20" t="s">
        <v>64</v>
      </c>
      <c r="C30" s="18" t="s">
        <v>54</v>
      </c>
      <c r="D30" s="18"/>
      <c r="E30" s="17"/>
      <c r="F30" s="17"/>
      <c r="G30" s="17"/>
      <c r="H30" s="17"/>
      <c r="I30" s="155"/>
      <c r="J30" s="155"/>
      <c r="K30" s="156"/>
    </row>
    <row r="31" spans="1:11" hidden="1" outlineLevel="1">
      <c r="A31" s="41" t="s">
        <v>65</v>
      </c>
      <c r="B31" s="20" t="s">
        <v>66</v>
      </c>
      <c r="C31" s="18" t="s">
        <v>19</v>
      </c>
      <c r="D31" s="18"/>
      <c r="E31" s="17"/>
      <c r="F31" s="17"/>
      <c r="G31" s="17"/>
      <c r="H31" s="17"/>
      <c r="I31" s="155"/>
      <c r="J31" s="155"/>
      <c r="K31" s="156"/>
    </row>
    <row r="32" spans="1:11" hidden="1" outlineLevel="1">
      <c r="A32" s="41" t="s">
        <v>67</v>
      </c>
      <c r="B32" s="20" t="s">
        <v>68</v>
      </c>
      <c r="C32" s="18" t="s">
        <v>54</v>
      </c>
      <c r="D32" s="18"/>
      <c r="E32" s="17"/>
      <c r="F32" s="17"/>
      <c r="G32" s="17"/>
      <c r="H32" s="17"/>
      <c r="I32" s="155"/>
      <c r="J32" s="155"/>
      <c r="K32" s="156"/>
    </row>
    <row r="33" spans="1:11" ht="25.5" hidden="1" outlineLevel="1">
      <c r="A33" s="41" t="s">
        <v>69</v>
      </c>
      <c r="B33" s="20" t="s">
        <v>70</v>
      </c>
      <c r="C33" s="18" t="s">
        <v>71</v>
      </c>
      <c r="D33" s="18"/>
      <c r="E33" s="53"/>
      <c r="F33" s="53"/>
      <c r="G33" s="53"/>
      <c r="H33" s="53"/>
      <c r="I33" s="152"/>
      <c r="J33" s="152"/>
      <c r="K33" s="153"/>
    </row>
    <row r="34" spans="1:11" ht="25.5" hidden="1" outlineLevel="1">
      <c r="A34" s="41" t="s">
        <v>72</v>
      </c>
      <c r="B34" s="20" t="s">
        <v>73</v>
      </c>
      <c r="C34" s="18" t="s">
        <v>23</v>
      </c>
      <c r="D34" s="18"/>
      <c r="E34" s="17"/>
      <c r="F34" s="17"/>
      <c r="G34" s="17"/>
      <c r="H34" s="17"/>
      <c r="I34" s="155"/>
      <c r="J34" s="155"/>
      <c r="K34" s="156"/>
    </row>
    <row r="35" spans="1:11" hidden="1" outlineLevel="1">
      <c r="A35" s="41" t="s">
        <v>74</v>
      </c>
      <c r="B35" s="20" t="s">
        <v>75</v>
      </c>
      <c r="C35" s="18" t="s">
        <v>76</v>
      </c>
      <c r="D35" s="18"/>
      <c r="E35" s="17"/>
      <c r="F35" s="17"/>
      <c r="G35" s="17"/>
      <c r="H35" s="17"/>
      <c r="I35" s="155"/>
      <c r="J35" s="155"/>
      <c r="K35" s="156"/>
    </row>
    <row r="36" spans="1:11" hidden="1" outlineLevel="1">
      <c r="A36" s="41" t="s">
        <v>77</v>
      </c>
      <c r="B36" s="20" t="s">
        <v>78</v>
      </c>
      <c r="C36" s="18" t="s">
        <v>54</v>
      </c>
      <c r="D36" s="18"/>
      <c r="E36" s="17"/>
      <c r="F36" s="17"/>
      <c r="G36" s="17"/>
      <c r="H36" s="17"/>
      <c r="I36" s="155"/>
      <c r="J36" s="155"/>
      <c r="K36" s="156"/>
    </row>
    <row r="37" spans="1:11" ht="25.5" hidden="1" outlineLevel="1">
      <c r="A37" s="41" t="s">
        <v>79</v>
      </c>
      <c r="B37" s="20" t="s">
        <v>80</v>
      </c>
      <c r="C37" s="18" t="s">
        <v>54</v>
      </c>
      <c r="D37" s="18"/>
      <c r="E37" s="17"/>
      <c r="F37" s="17"/>
      <c r="G37" s="17"/>
      <c r="H37" s="17"/>
      <c r="I37" s="155"/>
      <c r="J37" s="155"/>
      <c r="K37" s="156"/>
    </row>
    <row r="38" spans="1:11" ht="25.5" hidden="1" outlineLevel="1">
      <c r="A38" s="41" t="s">
        <v>81</v>
      </c>
      <c r="B38" s="20" t="s">
        <v>82</v>
      </c>
      <c r="C38" s="18" t="s">
        <v>54</v>
      </c>
      <c r="D38" s="18"/>
      <c r="E38" s="17"/>
      <c r="F38" s="17"/>
      <c r="G38" s="17"/>
      <c r="H38" s="17"/>
      <c r="I38" s="155"/>
      <c r="J38" s="155"/>
      <c r="K38" s="156"/>
    </row>
    <row r="39" spans="1:11" hidden="1" outlineLevel="1">
      <c r="A39" s="47" t="s">
        <v>83</v>
      </c>
      <c r="B39" s="56" t="s">
        <v>84</v>
      </c>
      <c r="C39" s="57"/>
      <c r="D39" s="57"/>
      <c r="E39" s="58"/>
      <c r="F39" s="58"/>
      <c r="G39" s="58"/>
      <c r="H39" s="58"/>
      <c r="I39" s="154"/>
      <c r="J39" s="154"/>
      <c r="K39" s="151"/>
    </row>
    <row r="40" spans="1:11" hidden="1" outlineLevel="1">
      <c r="A40" s="41" t="s">
        <v>85</v>
      </c>
      <c r="B40" s="20" t="s">
        <v>86</v>
      </c>
      <c r="C40" s="18" t="s">
        <v>71</v>
      </c>
      <c r="D40" s="18"/>
      <c r="E40" s="17"/>
      <c r="F40" s="17"/>
      <c r="G40" s="17"/>
      <c r="H40" s="17"/>
      <c r="I40" s="155"/>
      <c r="J40" s="155"/>
      <c r="K40" s="156"/>
    </row>
    <row r="41" spans="1:11" hidden="1" outlineLevel="1">
      <c r="A41" s="41" t="s">
        <v>87</v>
      </c>
      <c r="B41" s="20" t="s">
        <v>88</v>
      </c>
      <c r="C41" s="18" t="s">
        <v>71</v>
      </c>
      <c r="D41" s="18"/>
      <c r="E41" s="53"/>
      <c r="F41" s="53"/>
      <c r="G41" s="53"/>
      <c r="H41" s="53"/>
      <c r="I41" s="152"/>
      <c r="J41" s="152"/>
      <c r="K41" s="153"/>
    </row>
    <row r="42" spans="1:11" ht="25.5" hidden="1" outlineLevel="1">
      <c r="A42" s="41" t="s">
        <v>89</v>
      </c>
      <c r="B42" s="20" t="s">
        <v>90</v>
      </c>
      <c r="C42" s="18" t="s">
        <v>71</v>
      </c>
      <c r="D42" s="18"/>
      <c r="E42" s="17"/>
      <c r="F42" s="17"/>
      <c r="G42" s="17"/>
      <c r="H42" s="17"/>
      <c r="I42" s="155"/>
      <c r="J42" s="155"/>
      <c r="K42" s="156"/>
    </row>
    <row r="43" spans="1:11" ht="38.25" hidden="1" outlineLevel="1">
      <c r="A43" s="41" t="s">
        <v>91</v>
      </c>
      <c r="B43" s="20" t="s">
        <v>92</v>
      </c>
      <c r="C43" s="15" t="s">
        <v>71</v>
      </c>
      <c r="D43" s="15"/>
      <c r="E43" s="11"/>
      <c r="F43" s="11"/>
      <c r="G43" s="11"/>
      <c r="H43" s="11"/>
      <c r="I43" s="157"/>
      <c r="J43" s="157"/>
      <c r="K43" s="156"/>
    </row>
    <row r="44" spans="1:11" hidden="1" outlineLevel="1">
      <c r="A44" s="41" t="s">
        <v>93</v>
      </c>
      <c r="B44" s="20" t="s">
        <v>94</v>
      </c>
      <c r="C44" s="18" t="s">
        <v>71</v>
      </c>
      <c r="D44" s="18"/>
      <c r="E44" s="17"/>
      <c r="F44" s="17"/>
      <c r="G44" s="17"/>
      <c r="H44" s="17"/>
      <c r="I44" s="155"/>
      <c r="J44" s="155"/>
      <c r="K44" s="156"/>
    </row>
    <row r="45" spans="1:11" hidden="1" outlineLevel="1">
      <c r="A45" s="41" t="s">
        <v>95</v>
      </c>
      <c r="B45" s="20" t="s">
        <v>96</v>
      </c>
      <c r="C45" s="18" t="s">
        <v>46</v>
      </c>
      <c r="D45" s="18"/>
      <c r="E45" s="17"/>
      <c r="F45" s="17"/>
      <c r="G45" s="17"/>
      <c r="H45" s="17"/>
      <c r="I45" s="155"/>
      <c r="J45" s="155"/>
      <c r="K45" s="156"/>
    </row>
    <row r="46" spans="1:11" ht="25.5" hidden="1" outlineLevel="1">
      <c r="A46" s="41" t="s">
        <v>97</v>
      </c>
      <c r="B46" s="62" t="s">
        <v>98</v>
      </c>
      <c r="C46" s="18" t="s">
        <v>71</v>
      </c>
      <c r="D46" s="18"/>
      <c r="E46" s="17"/>
      <c r="F46" s="17"/>
      <c r="G46" s="17"/>
      <c r="H46" s="17"/>
      <c r="I46" s="155"/>
      <c r="J46" s="155"/>
      <c r="K46" s="156"/>
    </row>
    <row r="47" spans="1:11" hidden="1" outlineLevel="1">
      <c r="A47" s="41" t="s">
        <v>99</v>
      </c>
      <c r="B47" s="62" t="s">
        <v>100</v>
      </c>
      <c r="C47" s="18" t="s">
        <v>71</v>
      </c>
      <c r="D47" s="18"/>
      <c r="E47" s="17"/>
      <c r="F47" s="17"/>
      <c r="G47" s="17"/>
      <c r="H47" s="17"/>
      <c r="I47" s="155"/>
      <c r="J47" s="155"/>
      <c r="K47" s="156"/>
    </row>
    <row r="48" spans="1:11" ht="25.5" hidden="1" outlineLevel="1">
      <c r="A48" s="41" t="s">
        <v>101</v>
      </c>
      <c r="B48" s="62" t="s">
        <v>102</v>
      </c>
      <c r="C48" s="18" t="s">
        <v>71</v>
      </c>
      <c r="D48" s="18"/>
      <c r="E48" s="17"/>
      <c r="F48" s="17"/>
      <c r="G48" s="17"/>
      <c r="H48" s="17"/>
      <c r="I48" s="155"/>
      <c r="J48" s="155"/>
      <c r="K48" s="156"/>
    </row>
    <row r="49" spans="1:11" ht="25.5" hidden="1" outlineLevel="1">
      <c r="A49" s="41" t="s">
        <v>103</v>
      </c>
      <c r="B49" s="62" t="s">
        <v>104</v>
      </c>
      <c r="C49" s="18" t="s">
        <v>76</v>
      </c>
      <c r="D49" s="18"/>
      <c r="E49" s="17"/>
      <c r="F49" s="17"/>
      <c r="G49" s="17"/>
      <c r="H49" s="17"/>
      <c r="I49" s="155"/>
      <c r="J49" s="155"/>
      <c r="K49" s="156"/>
    </row>
    <row r="50" spans="1:11" hidden="1" outlineLevel="1">
      <c r="A50" s="41" t="s">
        <v>105</v>
      </c>
      <c r="B50" s="62" t="s">
        <v>106</v>
      </c>
      <c r="C50" s="18" t="s">
        <v>107</v>
      </c>
      <c r="D50" s="18"/>
      <c r="E50" s="17"/>
      <c r="F50" s="17"/>
      <c r="G50" s="17"/>
      <c r="H50" s="17"/>
      <c r="I50" s="155"/>
      <c r="J50" s="155"/>
      <c r="K50" s="156"/>
    </row>
    <row r="51" spans="1:11" hidden="1" outlineLevel="1">
      <c r="A51" s="41" t="s">
        <v>108</v>
      </c>
      <c r="B51" s="62" t="s">
        <v>109</v>
      </c>
      <c r="C51" s="18" t="s">
        <v>71</v>
      </c>
      <c r="D51" s="18"/>
      <c r="E51" s="17"/>
      <c r="F51" s="17"/>
      <c r="G51" s="17"/>
      <c r="H51" s="17"/>
      <c r="I51" s="155"/>
      <c r="J51" s="155"/>
      <c r="K51" s="156"/>
    </row>
    <row r="52" spans="1:11" hidden="1" outlineLevel="1">
      <c r="A52" s="47" t="s">
        <v>110</v>
      </c>
      <c r="B52" s="56" t="s">
        <v>111</v>
      </c>
      <c r="C52" s="57"/>
      <c r="D52" s="57"/>
      <c r="E52" s="58"/>
      <c r="F52" s="58"/>
      <c r="G52" s="58"/>
      <c r="H52" s="58"/>
      <c r="I52" s="154"/>
      <c r="J52" s="154"/>
      <c r="K52" s="151"/>
    </row>
    <row r="53" spans="1:11" hidden="1" outlineLevel="1">
      <c r="A53" s="41" t="s">
        <v>112</v>
      </c>
      <c r="B53" s="59" t="s">
        <v>113</v>
      </c>
      <c r="C53" s="14" t="s">
        <v>23</v>
      </c>
      <c r="D53" s="18"/>
      <c r="E53" s="53"/>
      <c r="F53" s="17"/>
      <c r="G53" s="17"/>
      <c r="H53" s="17"/>
      <c r="I53" s="155"/>
      <c r="J53" s="155"/>
      <c r="K53" s="156"/>
    </row>
    <row r="54" spans="1:11" hidden="1" outlineLevel="1">
      <c r="A54" s="41" t="s">
        <v>114</v>
      </c>
      <c r="B54" s="59" t="s">
        <v>115</v>
      </c>
      <c r="C54" s="18" t="s">
        <v>71</v>
      </c>
      <c r="D54" s="18"/>
      <c r="E54" s="17"/>
      <c r="F54" s="17"/>
      <c r="G54" s="17"/>
      <c r="H54" s="17"/>
      <c r="I54" s="155"/>
      <c r="J54" s="155"/>
      <c r="K54" s="156"/>
    </row>
    <row r="55" spans="1:11" hidden="1" outlineLevel="1">
      <c r="A55" s="41" t="s">
        <v>116</v>
      </c>
      <c r="B55" s="59" t="s">
        <v>117</v>
      </c>
      <c r="C55" s="14" t="s">
        <v>23</v>
      </c>
      <c r="D55" s="18"/>
      <c r="E55" s="53"/>
      <c r="F55" s="17"/>
      <c r="G55" s="17"/>
      <c r="H55" s="17"/>
      <c r="I55" s="155"/>
      <c r="J55" s="155"/>
      <c r="K55" s="156"/>
    </row>
    <row r="56" spans="1:11" hidden="1" outlineLevel="1">
      <c r="A56" s="41" t="s">
        <v>118</v>
      </c>
      <c r="B56" s="59" t="s">
        <v>115</v>
      </c>
      <c r="C56" s="18" t="s">
        <v>71</v>
      </c>
      <c r="D56" s="18"/>
      <c r="E56" s="17"/>
      <c r="F56" s="17"/>
      <c r="G56" s="17"/>
      <c r="H56" s="17"/>
      <c r="I56" s="155"/>
      <c r="J56" s="155"/>
      <c r="K56" s="156"/>
    </row>
    <row r="57" spans="1:11" hidden="1" outlineLevel="1">
      <c r="A57" s="41" t="s">
        <v>119</v>
      </c>
      <c r="B57" s="20" t="s">
        <v>120</v>
      </c>
      <c r="C57" s="18" t="s">
        <v>71</v>
      </c>
      <c r="D57" s="18"/>
      <c r="E57" s="17"/>
      <c r="F57" s="17"/>
      <c r="G57" s="17"/>
      <c r="H57" s="17"/>
      <c r="I57" s="155"/>
      <c r="J57" s="155"/>
      <c r="K57" s="156"/>
    </row>
    <row r="58" spans="1:11" ht="25.5" hidden="1" outlineLevel="1">
      <c r="A58" s="41" t="s">
        <v>121</v>
      </c>
      <c r="B58" s="20" t="s">
        <v>122</v>
      </c>
      <c r="C58" s="18" t="s">
        <v>71</v>
      </c>
      <c r="D58" s="18"/>
      <c r="E58" s="53"/>
      <c r="F58" s="11"/>
      <c r="G58" s="11"/>
      <c r="H58" s="11"/>
      <c r="I58" s="157"/>
      <c r="J58" s="157"/>
      <c r="K58" s="156"/>
    </row>
    <row r="59" spans="1:11" ht="25.5" hidden="1" outlineLevel="1">
      <c r="A59" s="41" t="s">
        <v>123</v>
      </c>
      <c r="B59" s="20" t="s">
        <v>124</v>
      </c>
      <c r="C59" s="18" t="s">
        <v>71</v>
      </c>
      <c r="D59" s="18"/>
      <c r="E59" s="53"/>
      <c r="F59" s="11"/>
      <c r="G59" s="11"/>
      <c r="H59" s="11"/>
      <c r="I59" s="157"/>
      <c r="J59" s="157"/>
      <c r="K59" s="156"/>
    </row>
    <row r="60" spans="1:11" ht="25.5" hidden="1" outlineLevel="1">
      <c r="A60" s="41" t="s">
        <v>125</v>
      </c>
      <c r="B60" s="20" t="s">
        <v>126</v>
      </c>
      <c r="C60" s="18" t="s">
        <v>71</v>
      </c>
      <c r="D60" s="18"/>
      <c r="E60" s="53"/>
      <c r="F60" s="17"/>
      <c r="G60" s="17"/>
      <c r="H60" s="17"/>
      <c r="I60" s="155"/>
      <c r="J60" s="155"/>
      <c r="K60" s="156"/>
    </row>
    <row r="61" spans="1:11" ht="25.5" hidden="1" outlineLevel="1">
      <c r="A61" s="41" t="s">
        <v>127</v>
      </c>
      <c r="B61" s="20" t="s">
        <v>128</v>
      </c>
      <c r="C61" s="18" t="s">
        <v>71</v>
      </c>
      <c r="D61" s="18"/>
      <c r="E61" s="53"/>
      <c r="F61" s="17"/>
      <c r="G61" s="17"/>
      <c r="H61" s="17"/>
      <c r="I61" s="155"/>
      <c r="J61" s="155"/>
      <c r="K61" s="156"/>
    </row>
    <row r="62" spans="1:11" ht="25.5" hidden="1" outlineLevel="1">
      <c r="A62" s="41" t="s">
        <v>129</v>
      </c>
      <c r="B62" s="59" t="s">
        <v>130</v>
      </c>
      <c r="C62" s="18" t="s">
        <v>54</v>
      </c>
      <c r="D62" s="18"/>
      <c r="E62" s="53"/>
      <c r="F62" s="17"/>
      <c r="G62" s="17"/>
      <c r="H62" s="17"/>
      <c r="I62" s="155"/>
      <c r="J62" s="155"/>
      <c r="K62" s="156"/>
    </row>
    <row r="63" spans="1:11" ht="25.5" hidden="1" outlineLevel="1">
      <c r="A63" s="41" t="s">
        <v>131</v>
      </c>
      <c r="B63" s="20" t="s">
        <v>132</v>
      </c>
      <c r="C63" s="18" t="s">
        <v>54</v>
      </c>
      <c r="D63" s="18"/>
      <c r="E63" s="53"/>
      <c r="F63" s="17"/>
      <c r="G63" s="17"/>
      <c r="H63" s="17"/>
      <c r="I63" s="155"/>
      <c r="J63" s="155"/>
      <c r="K63" s="156"/>
    </row>
    <row r="64" spans="1:11" ht="25.5" hidden="1" outlineLevel="1">
      <c r="A64" s="41" t="s">
        <v>133</v>
      </c>
      <c r="B64" s="20" t="s">
        <v>134</v>
      </c>
      <c r="C64" s="18" t="s">
        <v>71</v>
      </c>
      <c r="D64" s="15"/>
      <c r="E64" s="11"/>
      <c r="F64" s="11"/>
      <c r="G64" s="11"/>
      <c r="H64" s="11"/>
      <c r="I64" s="157"/>
      <c r="J64" s="157"/>
      <c r="K64" s="156"/>
    </row>
    <row r="65" spans="1:11" hidden="1" outlineLevel="1">
      <c r="A65" s="41" t="s">
        <v>135</v>
      </c>
      <c r="B65" s="20" t="s">
        <v>136</v>
      </c>
      <c r="C65" s="18" t="s">
        <v>71</v>
      </c>
      <c r="D65" s="15"/>
      <c r="E65" s="11"/>
      <c r="F65" s="11"/>
      <c r="G65" s="11"/>
      <c r="H65" s="11"/>
      <c r="I65" s="157"/>
      <c r="J65" s="157"/>
      <c r="K65" s="156"/>
    </row>
    <row r="66" spans="1:11" hidden="1" outlineLevel="1">
      <c r="A66" s="47" t="s">
        <v>137</v>
      </c>
      <c r="B66" s="56" t="s">
        <v>138</v>
      </c>
      <c r="C66" s="57"/>
      <c r="D66" s="57"/>
      <c r="E66" s="58"/>
      <c r="F66" s="58"/>
      <c r="G66" s="58"/>
      <c r="H66" s="58"/>
      <c r="I66" s="154"/>
      <c r="J66" s="154"/>
      <c r="K66" s="151"/>
    </row>
    <row r="67" spans="1:11" hidden="1" outlineLevel="1">
      <c r="A67" s="41" t="s">
        <v>139</v>
      </c>
      <c r="B67" s="20" t="s">
        <v>140</v>
      </c>
      <c r="C67" s="18" t="s">
        <v>51</v>
      </c>
      <c r="D67" s="18"/>
      <c r="E67" s="17"/>
      <c r="F67" s="17"/>
      <c r="G67" s="17"/>
      <c r="H67" s="17"/>
      <c r="I67" s="155"/>
      <c r="J67" s="155"/>
      <c r="K67" s="156"/>
    </row>
    <row r="68" spans="1:11" hidden="1" outlineLevel="1">
      <c r="A68" s="41" t="s">
        <v>141</v>
      </c>
      <c r="B68" s="20" t="s">
        <v>142</v>
      </c>
      <c r="C68" s="18" t="s">
        <v>71</v>
      </c>
      <c r="D68" s="18"/>
      <c r="E68" s="53"/>
      <c r="F68" s="17"/>
      <c r="G68" s="17"/>
      <c r="H68" s="17"/>
      <c r="I68" s="155"/>
      <c r="J68" s="155"/>
      <c r="K68" s="156"/>
    </row>
    <row r="69" spans="1:11" hidden="1" outlineLevel="1">
      <c r="A69" s="41" t="s">
        <v>143</v>
      </c>
      <c r="B69" s="20" t="s">
        <v>144</v>
      </c>
      <c r="C69" s="18" t="s">
        <v>51</v>
      </c>
      <c r="D69" s="18"/>
      <c r="E69" s="53"/>
      <c r="F69" s="17"/>
      <c r="G69" s="17"/>
      <c r="H69" s="17"/>
      <c r="I69" s="155"/>
      <c r="J69" s="155"/>
      <c r="K69" s="156"/>
    </row>
    <row r="70" spans="1:11" hidden="1" outlineLevel="1">
      <c r="A70" s="41" t="s">
        <v>145</v>
      </c>
      <c r="B70" s="20" t="s">
        <v>146</v>
      </c>
      <c r="C70" s="18" t="s">
        <v>51</v>
      </c>
      <c r="D70" s="18"/>
      <c r="E70" s="53"/>
      <c r="F70" s="17"/>
      <c r="G70" s="17"/>
      <c r="H70" s="17"/>
      <c r="I70" s="155"/>
      <c r="J70" s="155"/>
      <c r="K70" s="156"/>
    </row>
    <row r="71" spans="1:11" hidden="1" outlineLevel="1">
      <c r="A71" s="41" t="s">
        <v>147</v>
      </c>
      <c r="B71" s="20" t="s">
        <v>148</v>
      </c>
      <c r="C71" s="18" t="s">
        <v>51</v>
      </c>
      <c r="D71" s="18"/>
      <c r="E71" s="53"/>
      <c r="F71" s="17"/>
      <c r="G71" s="17"/>
      <c r="H71" s="17"/>
      <c r="I71" s="155"/>
      <c r="J71" s="155"/>
      <c r="K71" s="156"/>
    </row>
    <row r="72" spans="1:11" hidden="1" outlineLevel="1">
      <c r="A72" s="41" t="s">
        <v>149</v>
      </c>
      <c r="B72" s="20" t="s">
        <v>150</v>
      </c>
      <c r="C72" s="18" t="s">
        <v>71</v>
      </c>
      <c r="D72" s="18"/>
      <c r="E72" s="53"/>
      <c r="F72" s="11"/>
      <c r="G72" s="11"/>
      <c r="H72" s="11"/>
      <c r="I72" s="157"/>
      <c r="J72" s="157"/>
      <c r="K72" s="156"/>
    </row>
    <row r="73" spans="1:11" hidden="1" outlineLevel="1">
      <c r="A73" s="41" t="s">
        <v>151</v>
      </c>
      <c r="B73" s="20" t="s">
        <v>152</v>
      </c>
      <c r="C73" s="18" t="s">
        <v>51</v>
      </c>
      <c r="D73" s="18"/>
      <c r="E73" s="53"/>
      <c r="F73" s="17"/>
      <c r="G73" s="17"/>
      <c r="H73" s="17"/>
      <c r="I73" s="155"/>
      <c r="J73" s="155"/>
      <c r="K73" s="156"/>
    </row>
    <row r="74" spans="1:11" hidden="1" outlineLevel="1">
      <c r="A74" s="41" t="s">
        <v>153</v>
      </c>
      <c r="B74" s="20" t="s">
        <v>154</v>
      </c>
      <c r="C74" s="18" t="s">
        <v>51</v>
      </c>
      <c r="D74" s="18"/>
      <c r="E74" s="53"/>
      <c r="F74" s="11"/>
      <c r="G74" s="11"/>
      <c r="H74" s="11"/>
      <c r="I74" s="157"/>
      <c r="J74" s="157"/>
      <c r="K74" s="156"/>
    </row>
    <row r="75" spans="1:11" hidden="1" outlineLevel="1">
      <c r="A75" s="41" t="s">
        <v>155</v>
      </c>
      <c r="B75" s="20" t="s">
        <v>156</v>
      </c>
      <c r="C75" s="18" t="s">
        <v>51</v>
      </c>
      <c r="D75" s="18"/>
      <c r="E75" s="53"/>
      <c r="F75" s="17"/>
      <c r="G75" s="17"/>
      <c r="H75" s="17"/>
      <c r="I75" s="155"/>
      <c r="J75" s="155"/>
      <c r="K75" s="156"/>
    </row>
    <row r="76" spans="1:11" hidden="1" outlineLevel="1">
      <c r="A76" s="41" t="s">
        <v>157</v>
      </c>
      <c r="B76" s="20" t="s">
        <v>158</v>
      </c>
      <c r="C76" s="18" t="s">
        <v>51</v>
      </c>
      <c r="D76" s="18"/>
      <c r="E76" s="53"/>
      <c r="F76" s="17"/>
      <c r="G76" s="17"/>
      <c r="H76" s="17"/>
      <c r="I76" s="155"/>
      <c r="J76" s="155"/>
      <c r="K76" s="156"/>
    </row>
    <row r="77" spans="1:11" hidden="1" outlineLevel="1">
      <c r="A77" s="41" t="s">
        <v>159</v>
      </c>
      <c r="B77" s="20" t="s">
        <v>160</v>
      </c>
      <c r="C77" s="18" t="s">
        <v>51</v>
      </c>
      <c r="D77" s="18"/>
      <c r="E77" s="53"/>
      <c r="F77" s="17"/>
      <c r="G77" s="17"/>
      <c r="H77" s="17"/>
      <c r="I77" s="155"/>
      <c r="J77" s="155"/>
      <c r="K77" s="156"/>
    </row>
    <row r="78" spans="1:11" hidden="1" outlineLevel="1">
      <c r="A78" s="41" t="s">
        <v>161</v>
      </c>
      <c r="B78" s="20" t="s">
        <v>162</v>
      </c>
      <c r="C78" s="18" t="s">
        <v>51</v>
      </c>
      <c r="D78" s="18"/>
      <c r="E78" s="17"/>
      <c r="F78" s="11"/>
      <c r="G78" s="11"/>
      <c r="H78" s="11"/>
      <c r="I78" s="157"/>
      <c r="J78" s="157"/>
      <c r="K78" s="156"/>
    </row>
    <row r="79" spans="1:11" hidden="1" outlineLevel="1">
      <c r="A79" s="47" t="s">
        <v>163</v>
      </c>
      <c r="B79" s="56" t="s">
        <v>164</v>
      </c>
      <c r="C79" s="57"/>
      <c r="D79" s="57"/>
      <c r="E79" s="58"/>
      <c r="F79" s="58"/>
      <c r="G79" s="58"/>
      <c r="H79" s="58"/>
      <c r="I79" s="154"/>
      <c r="J79" s="154"/>
      <c r="K79" s="151"/>
    </row>
    <row r="80" spans="1:11" ht="38.25" hidden="1" outlineLevel="1">
      <c r="A80" s="41" t="s">
        <v>165</v>
      </c>
      <c r="B80" s="20" t="s">
        <v>166</v>
      </c>
      <c r="C80" s="18" t="s">
        <v>71</v>
      </c>
      <c r="D80" s="18"/>
      <c r="E80" s="17"/>
      <c r="F80" s="17"/>
      <c r="G80" s="17"/>
      <c r="H80" s="17"/>
      <c r="I80" s="155"/>
      <c r="J80" s="155"/>
      <c r="K80" s="156"/>
    </row>
    <row r="81" spans="1:11" ht="25.5" hidden="1" outlineLevel="1">
      <c r="A81" s="41" t="s">
        <v>167</v>
      </c>
      <c r="B81" s="20" t="s">
        <v>168</v>
      </c>
      <c r="C81" s="18" t="s">
        <v>71</v>
      </c>
      <c r="D81" s="18"/>
      <c r="E81" s="53"/>
      <c r="F81" s="17"/>
      <c r="G81" s="17"/>
      <c r="H81" s="17"/>
      <c r="I81" s="155"/>
      <c r="J81" s="155"/>
      <c r="K81" s="156"/>
    </row>
    <row r="82" spans="1:11" hidden="1" outlineLevel="1">
      <c r="A82" s="47" t="s">
        <v>169</v>
      </c>
      <c r="B82" s="56" t="s">
        <v>170</v>
      </c>
      <c r="C82" s="57"/>
      <c r="D82" s="57"/>
      <c r="E82" s="58"/>
      <c r="F82" s="58"/>
      <c r="G82" s="58"/>
      <c r="H82" s="58"/>
      <c r="I82" s="154"/>
      <c r="J82" s="154"/>
      <c r="K82" s="151"/>
    </row>
    <row r="83" spans="1:11" ht="25.5" hidden="1" outlineLevel="1">
      <c r="A83" s="41" t="s">
        <v>171</v>
      </c>
      <c r="B83" s="20" t="s">
        <v>172</v>
      </c>
      <c r="C83" s="18" t="s">
        <v>71</v>
      </c>
      <c r="D83" s="18"/>
      <c r="E83" s="53"/>
      <c r="F83" s="17"/>
      <c r="G83" s="17"/>
      <c r="H83" s="17"/>
      <c r="I83" s="155"/>
      <c r="J83" s="155"/>
      <c r="K83" s="156"/>
    </row>
    <row r="84" spans="1:11" ht="25.5" hidden="1" outlineLevel="1">
      <c r="A84" s="41" t="s">
        <v>173</v>
      </c>
      <c r="B84" s="20" t="s">
        <v>174</v>
      </c>
      <c r="C84" s="18" t="s">
        <v>71</v>
      </c>
      <c r="D84" s="18"/>
      <c r="E84" s="53"/>
      <c r="F84" s="17"/>
      <c r="G84" s="17"/>
      <c r="H84" s="17"/>
      <c r="I84" s="155"/>
      <c r="J84" s="155"/>
      <c r="K84" s="156"/>
    </row>
    <row r="85" spans="1:11" hidden="1" outlineLevel="1">
      <c r="A85" s="41" t="s">
        <v>175</v>
      </c>
      <c r="B85" s="20" t="s">
        <v>176</v>
      </c>
      <c r="C85" s="18" t="s">
        <v>19</v>
      </c>
      <c r="D85" s="18"/>
      <c r="E85" s="53"/>
      <c r="F85" s="17"/>
      <c r="G85" s="17"/>
      <c r="H85" s="17"/>
      <c r="I85" s="155"/>
      <c r="J85" s="155"/>
      <c r="K85" s="156"/>
    </row>
    <row r="86" spans="1:11" hidden="1" outlineLevel="1">
      <c r="A86" s="41" t="s">
        <v>177</v>
      </c>
      <c r="B86" s="20" t="s">
        <v>178</v>
      </c>
      <c r="C86" s="18" t="s">
        <v>71</v>
      </c>
      <c r="D86" s="18"/>
      <c r="E86" s="53"/>
      <c r="F86" s="53"/>
      <c r="G86" s="53"/>
      <c r="H86" s="53"/>
      <c r="I86" s="152"/>
      <c r="J86" s="152"/>
      <c r="K86" s="153"/>
    </row>
    <row r="87" spans="1:11" hidden="1" outlineLevel="1">
      <c r="A87" s="47" t="s">
        <v>179</v>
      </c>
      <c r="B87" s="48" t="s">
        <v>180</v>
      </c>
      <c r="C87" s="58"/>
      <c r="D87" s="58"/>
      <c r="E87" s="58"/>
      <c r="F87" s="58"/>
      <c r="G87" s="58"/>
      <c r="H87" s="58"/>
      <c r="I87" s="154"/>
      <c r="J87" s="154"/>
      <c r="K87" s="151"/>
    </row>
    <row r="88" spans="1:11" hidden="1" outlineLevel="1">
      <c r="A88" s="73" t="s">
        <v>181</v>
      </c>
      <c r="B88" s="74" t="s">
        <v>182</v>
      </c>
      <c r="C88" s="15"/>
      <c r="D88" s="15"/>
      <c r="E88" s="11"/>
      <c r="F88" s="11"/>
      <c r="G88" s="11"/>
      <c r="H88" s="11"/>
      <c r="I88" s="157"/>
      <c r="J88" s="157"/>
      <c r="K88" s="156"/>
    </row>
    <row r="89" spans="1:11" hidden="1" outlineLevel="1">
      <c r="A89" s="41" t="s">
        <v>183</v>
      </c>
      <c r="B89" s="75" t="s">
        <v>184</v>
      </c>
      <c r="C89" s="18" t="s">
        <v>71</v>
      </c>
      <c r="D89" s="18"/>
      <c r="E89" s="53"/>
      <c r="F89" s="17"/>
      <c r="G89" s="17"/>
      <c r="H89" s="17"/>
      <c r="I89" s="155"/>
      <c r="J89" s="155"/>
      <c r="K89" s="156"/>
    </row>
    <row r="90" spans="1:11" hidden="1" outlineLevel="1">
      <c r="A90" s="41" t="s">
        <v>185</v>
      </c>
      <c r="B90" s="75" t="s">
        <v>186</v>
      </c>
      <c r="C90" s="18" t="s">
        <v>71</v>
      </c>
      <c r="D90" s="18"/>
      <c r="E90" s="53"/>
      <c r="F90" s="17"/>
      <c r="G90" s="17"/>
      <c r="H90" s="17"/>
      <c r="I90" s="155"/>
      <c r="J90" s="155"/>
      <c r="K90" s="156"/>
    </row>
    <row r="91" spans="1:11" hidden="1" outlineLevel="1">
      <c r="A91" s="41" t="s">
        <v>187</v>
      </c>
      <c r="B91" s="75" t="s">
        <v>188</v>
      </c>
      <c r="C91" s="18" t="s">
        <v>71</v>
      </c>
      <c r="D91" s="18"/>
      <c r="E91" s="53"/>
      <c r="F91" s="17"/>
      <c r="G91" s="17"/>
      <c r="H91" s="17"/>
      <c r="I91" s="155"/>
      <c r="J91" s="155"/>
      <c r="K91" s="156"/>
    </row>
    <row r="92" spans="1:11" hidden="1" outlineLevel="1">
      <c r="A92" s="41" t="s">
        <v>189</v>
      </c>
      <c r="B92" s="75" t="s">
        <v>190</v>
      </c>
      <c r="C92" s="18" t="s">
        <v>19</v>
      </c>
      <c r="D92" s="18"/>
      <c r="E92" s="53"/>
      <c r="F92" s="17"/>
      <c r="G92" s="17"/>
      <c r="H92" s="17"/>
      <c r="I92" s="155"/>
      <c r="J92" s="155"/>
      <c r="K92" s="156"/>
    </row>
    <row r="93" spans="1:11" ht="25.5" hidden="1" outlineLevel="1">
      <c r="A93" s="41" t="s">
        <v>191</v>
      </c>
      <c r="B93" s="75" t="s">
        <v>192</v>
      </c>
      <c r="C93" s="18" t="s">
        <v>71</v>
      </c>
      <c r="D93" s="18"/>
      <c r="E93" s="53"/>
      <c r="F93" s="17"/>
      <c r="G93" s="17"/>
      <c r="H93" s="17"/>
      <c r="I93" s="155"/>
      <c r="J93" s="155"/>
      <c r="K93" s="156"/>
    </row>
    <row r="94" spans="1:11" hidden="1" outlineLevel="1">
      <c r="A94" s="73" t="s">
        <v>193</v>
      </c>
      <c r="B94" s="74" t="s">
        <v>194</v>
      </c>
      <c r="C94" s="15"/>
      <c r="D94" s="18"/>
      <c r="E94" s="53"/>
      <c r="F94" s="11"/>
      <c r="G94" s="11"/>
      <c r="H94" s="11"/>
      <c r="I94" s="157"/>
      <c r="J94" s="157"/>
      <c r="K94" s="156"/>
    </row>
    <row r="95" spans="1:11" ht="25.5" hidden="1" outlineLevel="1">
      <c r="A95" s="41" t="s">
        <v>195</v>
      </c>
      <c r="B95" s="75" t="s">
        <v>196</v>
      </c>
      <c r="C95" s="18" t="s">
        <v>71</v>
      </c>
      <c r="D95" s="18"/>
      <c r="E95" s="53"/>
      <c r="F95" s="17"/>
      <c r="G95" s="17"/>
      <c r="H95" s="17"/>
      <c r="I95" s="155"/>
      <c r="J95" s="155"/>
      <c r="K95" s="156"/>
    </row>
    <row r="96" spans="1:11" hidden="1" outlineLevel="1">
      <c r="A96" s="41" t="s">
        <v>197</v>
      </c>
      <c r="B96" s="75" t="s">
        <v>186</v>
      </c>
      <c r="C96" s="18" t="s">
        <v>71</v>
      </c>
      <c r="D96" s="18"/>
      <c r="E96" s="53"/>
      <c r="F96" s="17"/>
      <c r="G96" s="17"/>
      <c r="H96" s="17"/>
      <c r="I96" s="155"/>
      <c r="J96" s="155"/>
      <c r="K96" s="156"/>
    </row>
    <row r="97" spans="1:12" ht="25.5" hidden="1" outlineLevel="1">
      <c r="A97" s="41" t="s">
        <v>198</v>
      </c>
      <c r="B97" s="75" t="s">
        <v>199</v>
      </c>
      <c r="C97" s="18" t="s">
        <v>71</v>
      </c>
      <c r="D97" s="18"/>
      <c r="E97" s="53"/>
      <c r="F97" s="17"/>
      <c r="G97" s="17"/>
      <c r="H97" s="17"/>
      <c r="I97" s="155"/>
      <c r="J97" s="155"/>
      <c r="K97" s="156"/>
    </row>
    <row r="98" spans="1:12" hidden="1" outlineLevel="1">
      <c r="A98" s="41" t="s">
        <v>200</v>
      </c>
      <c r="B98" s="75" t="s">
        <v>201</v>
      </c>
      <c r="C98" s="18" t="s">
        <v>71</v>
      </c>
      <c r="D98" s="18"/>
      <c r="E98" s="53"/>
      <c r="F98" s="17"/>
      <c r="G98" s="17"/>
      <c r="H98" s="17"/>
      <c r="I98" s="155"/>
      <c r="J98" s="155"/>
      <c r="K98" s="156"/>
    </row>
    <row r="99" spans="1:12" hidden="1" outlineLevel="1">
      <c r="A99" s="41" t="s">
        <v>202</v>
      </c>
      <c r="B99" s="75" t="s">
        <v>203</v>
      </c>
      <c r="C99" s="18" t="s">
        <v>71</v>
      </c>
      <c r="D99" s="18"/>
      <c r="E99" s="53"/>
      <c r="F99" s="17"/>
      <c r="G99" s="17"/>
      <c r="H99" s="17"/>
      <c r="I99" s="155"/>
      <c r="J99" s="155"/>
      <c r="K99" s="156"/>
    </row>
    <row r="100" spans="1:12" hidden="1" outlineLevel="1">
      <c r="A100" s="73" t="s">
        <v>204</v>
      </c>
      <c r="B100" s="74" t="s">
        <v>205</v>
      </c>
      <c r="C100" s="18"/>
      <c r="D100" s="18"/>
      <c r="E100" s="53"/>
      <c r="F100" s="17"/>
      <c r="G100" s="17"/>
      <c r="H100" s="17"/>
      <c r="I100" s="155"/>
      <c r="J100" s="155"/>
      <c r="K100" s="156"/>
    </row>
    <row r="101" spans="1:12" hidden="1" outlineLevel="1">
      <c r="A101" s="41" t="s">
        <v>206</v>
      </c>
      <c r="B101" s="75" t="s">
        <v>207</v>
      </c>
      <c r="C101" s="18" t="s">
        <v>71</v>
      </c>
      <c r="D101" s="18"/>
      <c r="E101" s="53"/>
      <c r="F101" s="17"/>
      <c r="G101" s="17"/>
      <c r="H101" s="17"/>
      <c r="I101" s="155"/>
      <c r="J101" s="155"/>
      <c r="K101" s="156"/>
    </row>
    <row r="102" spans="1:12" hidden="1" outlineLevel="1">
      <c r="A102" s="41" t="s">
        <v>208</v>
      </c>
      <c r="B102" s="75" t="s">
        <v>209</v>
      </c>
      <c r="C102" s="18" t="s">
        <v>71</v>
      </c>
      <c r="D102" s="18"/>
      <c r="E102" s="17"/>
      <c r="F102" s="17"/>
      <c r="G102" s="17"/>
      <c r="H102" s="17"/>
      <c r="I102" s="155"/>
      <c r="J102" s="155"/>
      <c r="K102" s="156"/>
    </row>
    <row r="103" spans="1:12" ht="25.5" hidden="1" outlineLevel="1">
      <c r="A103" s="41" t="s">
        <v>210</v>
      </c>
      <c r="B103" s="75" t="s">
        <v>211</v>
      </c>
      <c r="C103" s="18" t="s">
        <v>71</v>
      </c>
      <c r="D103" s="18"/>
      <c r="E103" s="53"/>
      <c r="F103" s="17"/>
      <c r="G103" s="17"/>
      <c r="H103" s="17"/>
      <c r="I103" s="155"/>
      <c r="J103" s="155"/>
      <c r="K103" s="156"/>
    </row>
    <row r="104" spans="1:12" hidden="1" outlineLevel="1">
      <c r="A104" s="41" t="s">
        <v>212</v>
      </c>
      <c r="B104" s="75" t="s">
        <v>213</v>
      </c>
      <c r="C104" s="18"/>
      <c r="D104" s="18"/>
      <c r="E104" s="53"/>
      <c r="F104" s="17"/>
      <c r="G104" s="17"/>
      <c r="H104" s="17"/>
      <c r="I104" s="155"/>
      <c r="J104" s="155"/>
      <c r="K104" s="156"/>
    </row>
    <row r="105" spans="1:12" hidden="1" outlineLevel="1">
      <c r="A105" s="73" t="s">
        <v>214</v>
      </c>
      <c r="B105" s="74" t="s">
        <v>215</v>
      </c>
      <c r="C105" s="15" t="s">
        <v>76</v>
      </c>
      <c r="D105" s="18"/>
      <c r="E105" s="17"/>
      <c r="F105" s="17"/>
      <c r="G105" s="17"/>
      <c r="H105" s="17"/>
      <c r="I105" s="155"/>
      <c r="J105" s="155"/>
      <c r="K105" s="156"/>
    </row>
    <row r="106" spans="1:12" collapsed="1">
      <c r="A106" s="80" t="s">
        <v>216</v>
      </c>
      <c r="B106" s="81" t="s">
        <v>217</v>
      </c>
      <c r="C106" s="82"/>
      <c r="D106" s="82"/>
      <c r="E106" s="83"/>
      <c r="F106" s="83"/>
      <c r="G106" s="83"/>
      <c r="H106" s="83"/>
      <c r="I106" s="158" t="e">
        <f>'UAB KATAI 1'!I114+#REF!+#REF!+'BENDRAS KIEKIS'!#REF!+#REF!+#REF!</f>
        <v>#REF!</v>
      </c>
      <c r="J106" s="158" t="e">
        <f>J107+J108+J109+J111+J112+J115</f>
        <v>#REF!</v>
      </c>
      <c r="K106" s="159" t="e">
        <f t="shared" ref="K106:K120" si="0">I106+J106</f>
        <v>#REF!</v>
      </c>
    </row>
    <row r="107" spans="1:12" outlineLevel="1">
      <c r="A107" s="84" t="s">
        <v>218</v>
      </c>
      <c r="B107" s="85" t="s">
        <v>219</v>
      </c>
      <c r="C107" s="86" t="s">
        <v>76</v>
      </c>
      <c r="D107" s="57"/>
      <c r="E107" s="58"/>
      <c r="F107" s="58"/>
      <c r="G107" s="58"/>
      <c r="H107" s="58"/>
      <c r="I107" s="154"/>
      <c r="J107" s="150" t="e">
        <f>'UAB KATAI 1'!J115+#REF!+#REF!+'BENDRAS KIEKIS'!#REF!+#REF!+#REF!</f>
        <v>#REF!</v>
      </c>
      <c r="K107" s="151" t="e">
        <f t="shared" si="0"/>
        <v>#REF!</v>
      </c>
    </row>
    <row r="108" spans="1:12" outlineLevel="1">
      <c r="A108" s="84" t="s">
        <v>32</v>
      </c>
      <c r="B108" s="85" t="s">
        <v>220</v>
      </c>
      <c r="C108" s="86" t="s">
        <v>76</v>
      </c>
      <c r="D108" s="86"/>
      <c r="E108" s="50"/>
      <c r="F108" s="50"/>
      <c r="G108" s="50"/>
      <c r="H108" s="50"/>
      <c r="I108" s="150"/>
      <c r="J108" s="150" t="e">
        <f>'UAB KATAI 1'!J116+#REF!+#REF!+'BENDRAS KIEKIS'!#REF!+#REF!+#REF!</f>
        <v>#REF!</v>
      </c>
      <c r="K108" s="151" t="e">
        <f t="shared" si="0"/>
        <v>#REF!</v>
      </c>
    </row>
    <row r="109" spans="1:12" outlineLevel="1">
      <c r="A109" s="84" t="s">
        <v>47</v>
      </c>
      <c r="B109" s="85" t="s">
        <v>221</v>
      </c>
      <c r="C109" s="86" t="s">
        <v>76</v>
      </c>
      <c r="D109" s="86"/>
      <c r="E109" s="50"/>
      <c r="F109" s="50"/>
      <c r="G109" s="50"/>
      <c r="H109" s="50"/>
      <c r="I109" s="150"/>
      <c r="J109" s="150" t="e">
        <f>'UAB KATAI 1'!J117+#REF!+#REF!+'BENDRAS KIEKIS'!#REF!+#REF!+#REF!</f>
        <v>#REF!</v>
      </c>
      <c r="K109" s="151" t="e">
        <f t="shared" si="0"/>
        <v>#REF!</v>
      </c>
    </row>
    <row r="110" spans="1:12" outlineLevel="1">
      <c r="A110" s="84" t="s">
        <v>83</v>
      </c>
      <c r="B110" s="87" t="s">
        <v>222</v>
      </c>
      <c r="C110" s="86" t="s">
        <v>76</v>
      </c>
      <c r="D110" s="86"/>
      <c r="E110" s="50"/>
      <c r="F110" s="50"/>
      <c r="G110" s="50"/>
      <c r="H110" s="50"/>
      <c r="I110" s="150"/>
      <c r="J110" s="150" t="e">
        <f>'UAB KATAI 1'!J118+#REF!+#REF!+'BENDRAS KIEKIS'!#REF!+#REF!+#REF!</f>
        <v>#REF!</v>
      </c>
      <c r="K110" s="151" t="e">
        <f t="shared" si="0"/>
        <v>#REF!</v>
      </c>
    </row>
    <row r="111" spans="1:12" outlineLevel="1">
      <c r="A111" s="84" t="s">
        <v>110</v>
      </c>
      <c r="B111" s="85" t="s">
        <v>223</v>
      </c>
      <c r="C111" s="86" t="s">
        <v>76</v>
      </c>
      <c r="D111" s="86"/>
      <c r="E111" s="50"/>
      <c r="F111" s="50"/>
      <c r="G111" s="50"/>
      <c r="H111" s="50"/>
      <c r="I111" s="150"/>
      <c r="J111" s="150" t="e">
        <f>'UAB KATAI 1'!J119+#REF!+#REF!+'BENDRAS KIEKIS'!#REF!+#REF!+#REF!</f>
        <v>#REF!</v>
      </c>
      <c r="K111" s="151" t="e">
        <f t="shared" si="0"/>
        <v>#REF!</v>
      </c>
    </row>
    <row r="112" spans="1:12" outlineLevel="1">
      <c r="A112" s="84" t="s">
        <v>137</v>
      </c>
      <c r="B112" s="85" t="s">
        <v>224</v>
      </c>
      <c r="C112" s="86" t="s">
        <v>76</v>
      </c>
      <c r="D112" s="86"/>
      <c r="E112" s="50"/>
      <c r="F112" s="50"/>
      <c r="G112" s="50"/>
      <c r="H112" s="50"/>
      <c r="I112" s="150"/>
      <c r="J112" s="150" t="e">
        <f>J113+J114</f>
        <v>#REF!</v>
      </c>
      <c r="K112" s="151" t="e">
        <f t="shared" si="0"/>
        <v>#REF!</v>
      </c>
      <c r="L112" s="160"/>
    </row>
    <row r="113" spans="1:11" outlineLevel="1">
      <c r="A113" s="41" t="s">
        <v>139</v>
      </c>
      <c r="B113" s="88" t="s">
        <v>225</v>
      </c>
      <c r="C113" s="18" t="s">
        <v>76</v>
      </c>
      <c r="D113" s="18"/>
      <c r="E113" s="17"/>
      <c r="F113" s="17"/>
      <c r="G113" s="17"/>
      <c r="H113" s="17"/>
      <c r="I113" s="155"/>
      <c r="J113" s="155">
        <v>51333.52</v>
      </c>
      <c r="K113" s="156">
        <f t="shared" si="0"/>
        <v>51333.52</v>
      </c>
    </row>
    <row r="114" spans="1:11" outlineLevel="1">
      <c r="A114" s="41" t="s">
        <v>141</v>
      </c>
      <c r="B114" s="88" t="s">
        <v>226</v>
      </c>
      <c r="C114" s="18" t="s">
        <v>76</v>
      </c>
      <c r="D114" s="18"/>
      <c r="E114" s="17"/>
      <c r="F114" s="17"/>
      <c r="G114" s="17"/>
      <c r="H114" s="17"/>
      <c r="I114" s="155"/>
      <c r="J114" s="155" t="e">
        <f>'UAB KATAI 1'!J122+#REF!+#REF!+'BENDRAS KIEKIS'!#REF!+#REF!+#REF!</f>
        <v>#REF!</v>
      </c>
      <c r="K114" s="156" t="e">
        <f t="shared" si="0"/>
        <v>#REF!</v>
      </c>
    </row>
    <row r="115" spans="1:11" outlineLevel="1">
      <c r="A115" s="84" t="s">
        <v>163</v>
      </c>
      <c r="B115" s="85" t="s">
        <v>227</v>
      </c>
      <c r="C115" s="86" t="s">
        <v>76</v>
      </c>
      <c r="D115" s="86"/>
      <c r="E115" s="50"/>
      <c r="F115" s="50"/>
      <c r="G115" s="50"/>
      <c r="H115" s="50"/>
      <c r="I115" s="150"/>
      <c r="J115" s="150" t="e">
        <f>SUM(J116:J118)</f>
        <v>#REF!</v>
      </c>
      <c r="K115" s="151" t="e">
        <f t="shared" si="0"/>
        <v>#REF!</v>
      </c>
    </row>
    <row r="116" spans="1:11" outlineLevel="1">
      <c r="A116" s="41" t="s">
        <v>165</v>
      </c>
      <c r="B116" s="88" t="s">
        <v>228</v>
      </c>
      <c r="C116" s="18" t="s">
        <v>76</v>
      </c>
      <c r="D116" s="18"/>
      <c r="E116" s="17"/>
      <c r="F116" s="17"/>
      <c r="G116" s="17"/>
      <c r="H116" s="17"/>
      <c r="I116" s="155"/>
      <c r="J116" s="155" t="e">
        <f>'UAB KATAI 1'!J124+#REF!+#REF!+'BENDRAS KIEKIS'!#REF!+#REF!+#REF!</f>
        <v>#REF!</v>
      </c>
      <c r="K116" s="161" t="e">
        <f t="shared" si="0"/>
        <v>#REF!</v>
      </c>
    </row>
    <row r="117" spans="1:11" outlineLevel="1">
      <c r="A117" s="41" t="s">
        <v>167</v>
      </c>
      <c r="B117" s="88" t="s">
        <v>229</v>
      </c>
      <c r="C117" s="18" t="s">
        <v>76</v>
      </c>
      <c r="D117" s="18"/>
      <c r="E117" s="17"/>
      <c r="F117" s="17"/>
      <c r="G117" s="17"/>
      <c r="H117" s="17"/>
      <c r="I117" s="155"/>
      <c r="J117" s="155" t="e">
        <f>'UAB KATAI 1'!J125+#REF!+#REF!+'BENDRAS KIEKIS'!#REF!+#REF!+#REF!</f>
        <v>#REF!</v>
      </c>
      <c r="K117" s="161" t="e">
        <f t="shared" si="0"/>
        <v>#REF!</v>
      </c>
    </row>
    <row r="118" spans="1:11" outlineLevel="1">
      <c r="A118" s="41" t="s">
        <v>230</v>
      </c>
      <c r="B118" s="88" t="s">
        <v>231</v>
      </c>
      <c r="C118" s="18" t="s">
        <v>76</v>
      </c>
      <c r="D118" s="18"/>
      <c r="E118" s="17"/>
      <c r="F118" s="17"/>
      <c r="G118" s="17"/>
      <c r="H118" s="17"/>
      <c r="I118" s="155"/>
      <c r="J118" s="155" t="e">
        <f>'UAB KATAI 1'!J126+#REF!+#REF!+'BENDRAS KIEKIS'!#REF!+#REF!+#REF!</f>
        <v>#REF!</v>
      </c>
      <c r="K118" s="161" t="e">
        <f t="shared" si="0"/>
        <v>#REF!</v>
      </c>
    </row>
    <row r="119" spans="1:11">
      <c r="A119" s="43" t="s">
        <v>232</v>
      </c>
      <c r="B119" s="89" t="s">
        <v>233</v>
      </c>
      <c r="C119" s="45"/>
      <c r="D119" s="45"/>
      <c r="E119" s="46"/>
      <c r="F119" s="46"/>
      <c r="G119" s="46"/>
      <c r="H119" s="46"/>
      <c r="I119" s="148">
        <f>SUM(I120:I128)</f>
        <v>0</v>
      </c>
      <c r="J119" s="148">
        <f>SUM(J120:J128)</f>
        <v>733462.70000000007</v>
      </c>
      <c r="K119" s="148">
        <f t="shared" si="0"/>
        <v>733462.70000000007</v>
      </c>
    </row>
    <row r="120" spans="1:11">
      <c r="A120" s="90" t="s">
        <v>218</v>
      </c>
      <c r="B120" s="91" t="s">
        <v>234</v>
      </c>
      <c r="C120" s="18" t="s">
        <v>76</v>
      </c>
      <c r="D120" s="18"/>
      <c r="E120" s="92"/>
      <c r="F120" s="92"/>
      <c r="G120" s="92"/>
      <c r="H120" s="92"/>
      <c r="I120" s="162"/>
      <c r="J120" s="162">
        <v>450630.96</v>
      </c>
      <c r="K120" s="163">
        <f t="shared" si="0"/>
        <v>450630.96</v>
      </c>
    </row>
    <row r="121" spans="1:11">
      <c r="A121" s="90" t="s">
        <v>32</v>
      </c>
      <c r="B121" s="91" t="s">
        <v>235</v>
      </c>
      <c r="C121" s="18" t="s">
        <v>76</v>
      </c>
      <c r="D121" s="18"/>
      <c r="E121" s="92"/>
      <c r="F121" s="92"/>
      <c r="G121" s="92"/>
      <c r="H121" s="92"/>
      <c r="I121" s="162"/>
      <c r="J121" s="162">
        <v>38593.910000000003</v>
      </c>
      <c r="K121" s="163">
        <f t="shared" ref="K121:K127" si="1">I121+J121</f>
        <v>38593.910000000003</v>
      </c>
    </row>
    <row r="122" spans="1:11">
      <c r="A122" s="90" t="s">
        <v>47</v>
      </c>
      <c r="B122" s="91" t="s">
        <v>236</v>
      </c>
      <c r="C122" s="18" t="s">
        <v>76</v>
      </c>
      <c r="D122" s="18"/>
      <c r="E122" s="92"/>
      <c r="F122" s="92"/>
      <c r="G122" s="92"/>
      <c r="H122" s="92"/>
      <c r="I122" s="162"/>
      <c r="J122" s="162">
        <v>192209.13</v>
      </c>
      <c r="K122" s="163">
        <f t="shared" si="1"/>
        <v>192209.13</v>
      </c>
    </row>
    <row r="123" spans="1:11">
      <c r="A123" s="90" t="s">
        <v>83</v>
      </c>
      <c r="B123" s="91" t="s">
        <v>237</v>
      </c>
      <c r="C123" s="18" t="s">
        <v>76</v>
      </c>
      <c r="D123" s="18"/>
      <c r="E123" s="92"/>
      <c r="F123" s="92"/>
      <c r="G123" s="92"/>
      <c r="H123" s="92"/>
      <c r="I123" s="162"/>
      <c r="J123" s="162"/>
      <c r="K123" s="163">
        <f t="shared" si="1"/>
        <v>0</v>
      </c>
    </row>
    <row r="124" spans="1:11">
      <c r="A124" s="90" t="s">
        <v>110</v>
      </c>
      <c r="B124" s="91" t="s">
        <v>238</v>
      </c>
      <c r="C124" s="18" t="s">
        <v>76</v>
      </c>
      <c r="D124" s="18"/>
      <c r="E124" s="92"/>
      <c r="F124" s="92"/>
      <c r="G124" s="92"/>
      <c r="H124" s="92"/>
      <c r="I124" s="162"/>
      <c r="J124" s="162">
        <v>22073.18</v>
      </c>
      <c r="K124" s="163">
        <f t="shared" si="1"/>
        <v>22073.18</v>
      </c>
    </row>
    <row r="125" spans="1:11">
      <c r="A125" s="90" t="s">
        <v>137</v>
      </c>
      <c r="B125" s="91" t="s">
        <v>239</v>
      </c>
      <c r="C125" s="18" t="s">
        <v>76</v>
      </c>
      <c r="D125" s="18"/>
      <c r="E125" s="17"/>
      <c r="F125" s="92"/>
      <c r="G125" s="92"/>
      <c r="H125" s="92"/>
      <c r="I125" s="162"/>
      <c r="J125" s="162">
        <v>17811.14</v>
      </c>
      <c r="K125" s="163">
        <f t="shared" si="1"/>
        <v>17811.14</v>
      </c>
    </row>
    <row r="126" spans="1:11">
      <c r="A126" s="90" t="s">
        <v>163</v>
      </c>
      <c r="B126" s="91" t="s">
        <v>240</v>
      </c>
      <c r="C126" s="18" t="s">
        <v>76</v>
      </c>
      <c r="D126" s="18"/>
      <c r="E126" s="53"/>
      <c r="F126" s="92"/>
      <c r="G126" s="92"/>
      <c r="H126" s="92"/>
      <c r="I126" s="162"/>
      <c r="J126" s="162"/>
      <c r="K126" s="163">
        <f t="shared" si="1"/>
        <v>0</v>
      </c>
    </row>
    <row r="127" spans="1:11">
      <c r="A127" s="90" t="s">
        <v>169</v>
      </c>
      <c r="B127" s="91" t="s">
        <v>241</v>
      </c>
      <c r="C127" s="95" t="s">
        <v>46</v>
      </c>
      <c r="D127" s="95"/>
      <c r="E127" s="92"/>
      <c r="F127" s="92"/>
      <c r="G127" s="92"/>
      <c r="H127" s="92"/>
      <c r="I127" s="162"/>
      <c r="J127" s="162">
        <v>12144.38</v>
      </c>
      <c r="K127" s="163">
        <f t="shared" si="1"/>
        <v>12144.38</v>
      </c>
    </row>
    <row r="128" spans="1:11">
      <c r="A128" s="47" t="s">
        <v>242</v>
      </c>
      <c r="B128" s="56" t="s">
        <v>243</v>
      </c>
      <c r="C128" s="86" t="s">
        <v>76</v>
      </c>
      <c r="D128" s="49"/>
      <c r="E128" s="50"/>
      <c r="F128" s="50"/>
      <c r="G128" s="50"/>
      <c r="H128" s="50"/>
      <c r="I128" s="150"/>
      <c r="J128" s="150"/>
      <c r="K128" s="151"/>
    </row>
    <row r="129" spans="1:13">
      <c r="A129" s="43" t="s">
        <v>244</v>
      </c>
      <c r="B129" s="89" t="s">
        <v>245</v>
      </c>
      <c r="C129" s="45" t="s">
        <v>76</v>
      </c>
      <c r="D129" s="45"/>
      <c r="E129" s="46"/>
      <c r="F129" s="46"/>
      <c r="G129" s="46"/>
      <c r="H129" s="46"/>
      <c r="I129" s="148" t="e">
        <f>'UAB KATAI 1'!I137+#REF!+#REF!+'BENDRAS KIEKIS'!#REF!+#REF!+#REF!</f>
        <v>#REF!</v>
      </c>
      <c r="J129" s="148" t="e">
        <f>'UAB KATAI 1'!J137+#REF!+#REF!+'BENDRAS KIEKIS'!#REF!+#REF!+#REF!</f>
        <v>#REF!</v>
      </c>
      <c r="K129" s="149" t="e">
        <f>I129+J129</f>
        <v>#REF!</v>
      </c>
    </row>
    <row r="130" spans="1:13" hidden="1" outlineLevel="1">
      <c r="A130" s="90" t="s">
        <v>218</v>
      </c>
      <c r="B130" s="96" t="s">
        <v>246</v>
      </c>
      <c r="C130" s="18" t="s">
        <v>71</v>
      </c>
      <c r="D130" s="18"/>
      <c r="E130" s="17"/>
      <c r="F130" s="17"/>
      <c r="G130" s="17"/>
      <c r="H130" s="17"/>
      <c r="I130" s="155"/>
      <c r="J130" s="155"/>
      <c r="K130" s="156"/>
    </row>
    <row r="131" spans="1:13" hidden="1" outlineLevel="1">
      <c r="A131" s="90" t="s">
        <v>32</v>
      </c>
      <c r="B131" s="96" t="s">
        <v>247</v>
      </c>
      <c r="C131" s="18" t="s">
        <v>71</v>
      </c>
      <c r="D131" s="18"/>
      <c r="E131" s="17"/>
      <c r="F131" s="17"/>
      <c r="G131" s="17"/>
      <c r="H131" s="17"/>
      <c r="I131" s="155"/>
      <c r="J131" s="155"/>
      <c r="K131" s="156"/>
    </row>
    <row r="132" spans="1:13" hidden="1" outlineLevel="1">
      <c r="A132" s="90" t="s">
        <v>34</v>
      </c>
      <c r="B132" s="96" t="s">
        <v>248</v>
      </c>
      <c r="C132" s="18" t="s">
        <v>71</v>
      </c>
      <c r="D132" s="18"/>
      <c r="E132" s="17"/>
      <c r="F132" s="17"/>
      <c r="G132" s="17"/>
      <c r="H132" s="17"/>
      <c r="I132" s="155"/>
      <c r="J132" s="155"/>
      <c r="K132" s="156"/>
    </row>
    <row r="133" spans="1:13" hidden="1" outlineLevel="1">
      <c r="A133" s="90" t="s">
        <v>47</v>
      </c>
      <c r="B133" s="96" t="s">
        <v>249</v>
      </c>
      <c r="C133" s="18" t="s">
        <v>71</v>
      </c>
      <c r="D133" s="18"/>
      <c r="E133" s="17"/>
      <c r="F133" s="17"/>
      <c r="G133" s="17"/>
      <c r="H133" s="17"/>
      <c r="I133" s="155"/>
      <c r="J133" s="155"/>
      <c r="K133" s="156"/>
    </row>
    <row r="134" spans="1:13" hidden="1" outlineLevel="1">
      <c r="A134" s="90" t="s">
        <v>110</v>
      </c>
      <c r="B134" s="96" t="s">
        <v>250</v>
      </c>
      <c r="C134" s="18" t="s">
        <v>71</v>
      </c>
      <c r="D134" s="18"/>
      <c r="E134" s="17"/>
      <c r="F134" s="17"/>
      <c r="G134" s="17"/>
      <c r="H134" s="17"/>
      <c r="I134" s="155"/>
      <c r="J134" s="155"/>
      <c r="K134" s="156"/>
    </row>
    <row r="135" spans="1:13" hidden="1" outlineLevel="1">
      <c r="A135" s="90" t="s">
        <v>137</v>
      </c>
      <c r="B135" s="96" t="s">
        <v>251</v>
      </c>
      <c r="C135" s="95" t="s">
        <v>46</v>
      </c>
      <c r="D135" s="97"/>
      <c r="E135" s="17"/>
      <c r="F135" s="92"/>
      <c r="G135" s="92"/>
      <c r="H135" s="92"/>
      <c r="I135" s="162"/>
      <c r="J135" s="162"/>
      <c r="K135" s="163"/>
    </row>
    <row r="136" spans="1:13" hidden="1" outlineLevel="1">
      <c r="A136" s="90" t="s">
        <v>163</v>
      </c>
      <c r="B136" s="96" t="s">
        <v>252</v>
      </c>
      <c r="C136" s="95" t="s">
        <v>46</v>
      </c>
      <c r="D136" s="97"/>
      <c r="E136" s="17"/>
      <c r="F136" s="92"/>
      <c r="G136" s="92"/>
      <c r="H136" s="92"/>
      <c r="I136" s="162"/>
      <c r="J136" s="162"/>
      <c r="K136" s="163"/>
    </row>
    <row r="137" spans="1:13" hidden="1" outlineLevel="1">
      <c r="A137" s="90" t="s">
        <v>169</v>
      </c>
      <c r="B137" s="96" t="s">
        <v>253</v>
      </c>
      <c r="C137" s="95" t="s">
        <v>51</v>
      </c>
      <c r="D137" s="98"/>
      <c r="E137" s="17"/>
      <c r="F137" s="92"/>
      <c r="G137" s="92"/>
      <c r="H137" s="92"/>
      <c r="I137" s="162"/>
      <c r="J137" s="162"/>
      <c r="K137" s="163"/>
    </row>
    <row r="138" spans="1:13" hidden="1" outlineLevel="1">
      <c r="A138" s="90" t="s">
        <v>179</v>
      </c>
      <c r="B138" s="96" t="s">
        <v>254</v>
      </c>
      <c r="C138" s="18" t="s">
        <v>71</v>
      </c>
      <c r="D138" s="18"/>
      <c r="E138" s="17"/>
      <c r="F138" s="17"/>
      <c r="G138" s="17"/>
      <c r="H138" s="17"/>
      <c r="I138" s="155"/>
      <c r="J138" s="155"/>
      <c r="K138" s="156"/>
    </row>
    <row r="139" spans="1:13" hidden="1" outlineLevel="1">
      <c r="A139" s="90" t="s">
        <v>255</v>
      </c>
      <c r="B139" s="96" t="s">
        <v>256</v>
      </c>
      <c r="C139" s="95" t="s">
        <v>51</v>
      </c>
      <c r="D139" s="98"/>
      <c r="E139" s="99"/>
      <c r="F139" s="92"/>
      <c r="G139" s="92"/>
      <c r="H139" s="92"/>
      <c r="I139" s="162"/>
      <c r="J139" s="162"/>
      <c r="K139" s="163"/>
    </row>
    <row r="140" spans="1:13" hidden="1" outlineLevel="1">
      <c r="A140" s="90" t="s">
        <v>257</v>
      </c>
      <c r="B140" s="96" t="s">
        <v>258</v>
      </c>
      <c r="C140" s="95" t="s">
        <v>51</v>
      </c>
      <c r="D140" s="98"/>
      <c r="E140" s="99"/>
      <c r="F140" s="92"/>
      <c r="G140" s="92"/>
      <c r="H140" s="92"/>
      <c r="I140" s="162"/>
      <c r="J140" s="162"/>
      <c r="K140" s="163"/>
    </row>
    <row r="141" spans="1:13" hidden="1" outlineLevel="1">
      <c r="A141" s="90" t="s">
        <v>259</v>
      </c>
      <c r="B141" s="91" t="s">
        <v>260</v>
      </c>
      <c r="C141" s="18" t="s">
        <v>76</v>
      </c>
      <c r="D141" s="18"/>
      <c r="E141" s="17"/>
      <c r="F141" s="17"/>
      <c r="G141" s="17"/>
      <c r="H141" s="17"/>
      <c r="I141" s="155"/>
      <c r="J141" s="155"/>
      <c r="K141" s="156"/>
    </row>
    <row r="142" spans="1:13" hidden="1" outlineLevel="1">
      <c r="A142" s="90" t="s">
        <v>261</v>
      </c>
      <c r="B142" s="21" t="s">
        <v>262</v>
      </c>
      <c r="C142" s="95" t="s">
        <v>51</v>
      </c>
      <c r="D142" s="18"/>
      <c r="E142" s="17"/>
      <c r="F142" s="92"/>
      <c r="G142" s="92"/>
      <c r="H142" s="92"/>
      <c r="I142" s="162"/>
      <c r="J142" s="162"/>
      <c r="K142" s="163"/>
    </row>
    <row r="143" spans="1:13" collapsed="1">
      <c r="A143" s="217" t="s">
        <v>263</v>
      </c>
      <c r="B143" s="218"/>
      <c r="C143" s="104"/>
      <c r="D143" s="104"/>
      <c r="E143" s="164"/>
      <c r="F143" s="164"/>
      <c r="G143" s="164"/>
      <c r="H143" s="165"/>
      <c r="I143" s="186" t="e">
        <f>I9+I106+I119+I129</f>
        <v>#REF!</v>
      </c>
      <c r="J143" s="186" t="e">
        <f>J9+J106+J119+J129</f>
        <v>#REF!</v>
      </c>
      <c r="K143" s="186" t="e">
        <f>K9+K106+K119+K129</f>
        <v>#REF!</v>
      </c>
      <c r="M143" s="160"/>
    </row>
    <row r="144" spans="1:13">
      <c r="A144" s="107"/>
      <c r="B144" s="107"/>
      <c r="C144" s="108"/>
      <c r="D144" s="108"/>
      <c r="E144" s="166"/>
      <c r="F144" s="166"/>
      <c r="G144" s="166"/>
      <c r="H144" s="167"/>
      <c r="I144" s="167"/>
      <c r="J144" s="167"/>
      <c r="K144" s="187"/>
      <c r="M144" s="160"/>
    </row>
    <row r="145" spans="1:13">
      <c r="A145" s="219" t="s">
        <v>264</v>
      </c>
      <c r="B145" s="220"/>
      <c r="C145" s="220"/>
      <c r="D145" s="220"/>
      <c r="E145" s="220"/>
      <c r="F145" s="220"/>
      <c r="G145" s="220"/>
      <c r="H145" s="220"/>
      <c r="I145" s="220"/>
      <c r="J145" s="220"/>
      <c r="K145" s="221"/>
      <c r="M145" s="160"/>
    </row>
    <row r="146" spans="1:13">
      <c r="A146" s="111" t="s">
        <v>17</v>
      </c>
      <c r="B146" s="44" t="s">
        <v>265</v>
      </c>
      <c r="C146" s="112" t="s">
        <v>266</v>
      </c>
      <c r="D146" s="168">
        <v>8</v>
      </c>
      <c r="E146" s="169"/>
      <c r="F146" s="169"/>
      <c r="G146" s="169"/>
      <c r="H146" s="170"/>
      <c r="I146" s="170" t="e">
        <f>K143*0.08</f>
        <v>#REF!</v>
      </c>
      <c r="J146" s="170"/>
      <c r="K146" s="188" t="e">
        <f>I146+J146</f>
        <v>#REF!</v>
      </c>
    </row>
    <row r="147" spans="1:13">
      <c r="A147" s="80" t="s">
        <v>216</v>
      </c>
      <c r="B147" s="44" t="s">
        <v>267</v>
      </c>
      <c r="C147" s="115" t="s">
        <v>266</v>
      </c>
      <c r="D147" s="171">
        <v>4</v>
      </c>
      <c r="E147" s="172"/>
      <c r="F147" s="172"/>
      <c r="G147" s="172"/>
      <c r="H147" s="173"/>
      <c r="I147" s="173" t="e">
        <f>K143*0.04</f>
        <v>#REF!</v>
      </c>
      <c r="J147" s="173"/>
      <c r="K147" s="188" t="e">
        <f>I147+J147</f>
        <v>#REF!</v>
      </c>
    </row>
    <row r="148" spans="1:13">
      <c r="A148" s="222" t="s">
        <v>268</v>
      </c>
      <c r="B148" s="223"/>
      <c r="C148" s="118"/>
      <c r="D148" s="104"/>
      <c r="E148" s="164"/>
      <c r="F148" s="164"/>
      <c r="G148" s="164"/>
      <c r="H148" s="165"/>
      <c r="I148" s="189" t="e">
        <f>I146+I147</f>
        <v>#REF!</v>
      </c>
      <c r="J148" s="189"/>
      <c r="K148" s="190" t="e">
        <f>K146+K147</f>
        <v>#REF!</v>
      </c>
    </row>
    <row r="149" spans="1:13">
      <c r="A149" s="174"/>
      <c r="B149" s="175" t="s">
        <v>269</v>
      </c>
      <c r="C149" s="176"/>
      <c r="D149" s="177"/>
      <c r="E149" s="172"/>
      <c r="F149" s="172"/>
      <c r="G149" s="172"/>
      <c r="H149" s="173"/>
      <c r="I149" s="173"/>
      <c r="J149" s="191"/>
      <c r="K149" s="188" t="e">
        <f>K143+K148</f>
        <v>#REF!</v>
      </c>
    </row>
    <row r="150" spans="1:13">
      <c r="A150" s="80"/>
      <c r="B150" s="44" t="s">
        <v>270</v>
      </c>
      <c r="C150" s="119"/>
      <c r="D150" s="178"/>
      <c r="E150" s="179"/>
      <c r="F150" s="179"/>
      <c r="G150" s="179"/>
      <c r="H150" s="180"/>
      <c r="I150" s="180"/>
      <c r="J150" s="180"/>
      <c r="K150" s="192" t="e">
        <f>K149*0.21</f>
        <v>#REF!</v>
      </c>
    </row>
    <row r="151" spans="1:13">
      <c r="A151" s="122"/>
      <c r="B151" s="123" t="s">
        <v>271</v>
      </c>
      <c r="C151" s="124"/>
      <c r="D151" s="181"/>
      <c r="E151" s="182"/>
      <c r="F151" s="182"/>
      <c r="G151" s="182"/>
      <c r="H151" s="183"/>
      <c r="I151" s="183"/>
      <c r="J151" s="183"/>
      <c r="K151" s="193" t="e">
        <f>K149+K150</f>
        <v>#REF!</v>
      </c>
    </row>
    <row r="152" spans="1:13">
      <c r="A152" s="24"/>
      <c r="B152" s="24"/>
      <c r="C152" s="2"/>
      <c r="D152" s="184"/>
      <c r="E152" s="185"/>
      <c r="F152" s="185"/>
      <c r="G152" s="185"/>
      <c r="H152" s="24"/>
      <c r="I152" s="139"/>
      <c r="J152" s="24"/>
      <c r="K152" s="194"/>
    </row>
    <row r="153" spans="1:13">
      <c r="A153" s="24"/>
      <c r="B153" s="24"/>
      <c r="C153" s="2"/>
      <c r="D153" s="184"/>
      <c r="E153" s="185"/>
      <c r="F153" s="185"/>
      <c r="G153" s="185"/>
      <c r="H153" s="24"/>
      <c r="I153" s="24"/>
      <c r="J153" s="195" t="s">
        <v>107</v>
      </c>
      <c r="K153" s="194">
        <v>7455</v>
      </c>
    </row>
    <row r="154" spans="1:13">
      <c r="A154" s="24"/>
      <c r="B154" s="24"/>
      <c r="C154" s="2"/>
      <c r="D154" s="184"/>
      <c r="E154" s="185"/>
      <c r="F154" s="185"/>
      <c r="G154" s="185"/>
      <c r="H154" s="24"/>
      <c r="I154" s="24"/>
      <c r="J154" s="24" t="s">
        <v>272</v>
      </c>
      <c r="K154" s="196" t="e">
        <f>K143/K153</f>
        <v>#REF!</v>
      </c>
    </row>
    <row r="155" spans="1:13">
      <c r="A155" s="24"/>
      <c r="B155" s="24"/>
      <c r="C155" s="2"/>
      <c r="D155" s="184"/>
      <c r="E155" s="185"/>
      <c r="F155" s="185"/>
      <c r="G155" s="185"/>
      <c r="H155" s="24"/>
      <c r="I155" s="24"/>
      <c r="J155" s="24" t="s">
        <v>273</v>
      </c>
      <c r="K155" s="196" t="e">
        <f>K149/K153</f>
        <v>#REF!</v>
      </c>
    </row>
  </sheetData>
  <mergeCells count="17">
    <mergeCell ref="A1:K1"/>
    <mergeCell ref="A2:K2"/>
    <mergeCell ref="F5:I5"/>
    <mergeCell ref="F6:G6"/>
    <mergeCell ref="A8:K8"/>
    <mergeCell ref="A143:B143"/>
    <mergeCell ref="A145:K145"/>
    <mergeCell ref="A148:B148"/>
    <mergeCell ref="A5:A7"/>
    <mergeCell ref="B5:B7"/>
    <mergeCell ref="C5:C7"/>
    <mergeCell ref="D5:D7"/>
    <mergeCell ref="E5:E7"/>
    <mergeCell ref="H6:H7"/>
    <mergeCell ref="I6:I7"/>
    <mergeCell ref="J5:J7"/>
    <mergeCell ref="K5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M178"/>
  <sheetViews>
    <sheetView topLeftCell="A28" zoomScale="87" zoomScaleNormal="87" workbookViewId="0">
      <selection activeCell="B3" sqref="B3"/>
    </sheetView>
  </sheetViews>
  <sheetFormatPr defaultColWidth="9.28515625" defaultRowHeight="12.75"/>
  <cols>
    <col min="1" max="1" width="6.7109375" style="33" customWidth="1"/>
    <col min="2" max="2" width="66" style="33" customWidth="1"/>
    <col min="3" max="3" width="7" style="3" customWidth="1"/>
    <col min="4" max="4" width="8.28515625" style="34" customWidth="1"/>
    <col min="5" max="5" width="18.5703125" style="35" customWidth="1"/>
    <col min="6" max="6" width="16.7109375" style="35" customWidth="1"/>
    <col min="7" max="7" width="13.28515625" style="35" customWidth="1"/>
    <col min="8" max="8" width="17.28515625" style="36" customWidth="1" collapsed="1"/>
    <col min="9" max="9" width="13.5703125" style="36" customWidth="1"/>
    <col min="10" max="10" width="14.5703125" style="36" customWidth="1"/>
    <col min="11" max="11" width="11.7109375" style="36" customWidth="1"/>
    <col min="12" max="12" width="10" style="33" customWidth="1"/>
    <col min="13" max="13" width="11.28515625" style="33" customWidth="1"/>
    <col min="14" max="16384" width="9.28515625" style="33"/>
  </cols>
  <sheetData>
    <row r="1" spans="1:11" s="23" customFormat="1" ht="18.7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8.75">
      <c r="A2" s="247" t="s">
        <v>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>
      <c r="A3" s="1"/>
      <c r="B3" s="37" t="s">
        <v>274</v>
      </c>
      <c r="C3" s="1"/>
      <c r="D3" s="38"/>
      <c r="E3" s="39"/>
      <c r="F3" s="39"/>
      <c r="G3" s="39"/>
      <c r="H3" s="40"/>
      <c r="I3" s="65"/>
      <c r="J3" s="65"/>
      <c r="K3" s="65"/>
    </row>
    <row r="4" spans="1:11" ht="14.25" customHeight="1">
      <c r="J4" s="66"/>
      <c r="K4" s="66"/>
    </row>
    <row r="5" spans="1:11" ht="12.75" customHeight="1">
      <c r="A5" s="224" t="s">
        <v>3</v>
      </c>
      <c r="B5" s="227" t="s">
        <v>4</v>
      </c>
      <c r="C5" s="227" t="s">
        <v>5</v>
      </c>
      <c r="D5" s="252" t="s">
        <v>6</v>
      </c>
      <c r="E5" s="233" t="s">
        <v>7</v>
      </c>
      <c r="F5" s="248" t="s">
        <v>8</v>
      </c>
      <c r="G5" s="248"/>
      <c r="H5" s="248"/>
      <c r="I5" s="248"/>
      <c r="J5" s="255" t="s">
        <v>9</v>
      </c>
      <c r="K5" s="243" t="s">
        <v>10</v>
      </c>
    </row>
    <row r="6" spans="1:11" ht="34.5" customHeight="1">
      <c r="A6" s="225"/>
      <c r="B6" s="228"/>
      <c r="C6" s="228"/>
      <c r="D6" s="253"/>
      <c r="E6" s="234"/>
      <c r="F6" s="236" t="s">
        <v>11</v>
      </c>
      <c r="G6" s="236"/>
      <c r="H6" s="236" t="s">
        <v>12</v>
      </c>
      <c r="I6" s="238" t="s">
        <v>13</v>
      </c>
      <c r="J6" s="238"/>
      <c r="K6" s="244"/>
    </row>
    <row r="7" spans="1:11" ht="12.75" customHeight="1">
      <c r="A7" s="226"/>
      <c r="B7" s="229"/>
      <c r="C7" s="229"/>
      <c r="D7" s="254"/>
      <c r="E7" s="235"/>
      <c r="F7" s="42" t="s">
        <v>14</v>
      </c>
      <c r="G7" s="42" t="s">
        <v>15</v>
      </c>
      <c r="H7" s="237"/>
      <c r="I7" s="239"/>
      <c r="J7" s="239"/>
      <c r="K7" s="245"/>
    </row>
    <row r="8" spans="1:11">
      <c r="A8" s="249" t="s">
        <v>16</v>
      </c>
      <c r="B8" s="250"/>
      <c r="C8" s="250"/>
      <c r="D8" s="250"/>
      <c r="E8" s="250"/>
      <c r="F8" s="250"/>
      <c r="G8" s="250"/>
      <c r="H8" s="250"/>
      <c r="I8" s="250"/>
      <c r="J8" s="250"/>
      <c r="K8" s="251"/>
    </row>
    <row r="9" spans="1:11" s="24" customFormat="1">
      <c r="A9" s="43" t="s">
        <v>17</v>
      </c>
      <c r="B9" s="44" t="s">
        <v>18</v>
      </c>
      <c r="C9" s="45" t="s">
        <v>107</v>
      </c>
      <c r="D9" s="45"/>
      <c r="E9" s="46"/>
      <c r="F9" s="46"/>
      <c r="G9" s="46"/>
      <c r="H9" s="46"/>
      <c r="I9" s="46">
        <f>SUM(I11:I113)</f>
        <v>538815.44240000017</v>
      </c>
      <c r="J9" s="46">
        <f>SUM(J11:J113)</f>
        <v>0</v>
      </c>
      <c r="K9" s="67">
        <f>I9+J9</f>
        <v>538815.44240000017</v>
      </c>
    </row>
    <row r="10" spans="1:11" s="24" customFormat="1">
      <c r="A10" s="47">
        <v>1</v>
      </c>
      <c r="B10" s="48" t="s">
        <v>20</v>
      </c>
      <c r="C10" s="49"/>
      <c r="D10" s="49"/>
      <c r="E10" s="50"/>
      <c r="F10" s="50"/>
      <c r="G10" s="50"/>
      <c r="H10" s="50"/>
      <c r="I10" s="50"/>
      <c r="J10" s="50"/>
      <c r="K10" s="68"/>
    </row>
    <row r="11" spans="1:11" s="24" customFormat="1">
      <c r="A11" s="51" t="s">
        <v>21</v>
      </c>
      <c r="B11" s="52" t="s">
        <v>22</v>
      </c>
      <c r="C11" s="14" t="s">
        <v>23</v>
      </c>
      <c r="D11" s="14">
        <v>114</v>
      </c>
      <c r="E11" s="53">
        <f>(+I11)/D11</f>
        <v>6.8903508771929802</v>
      </c>
      <c r="F11" s="17">
        <v>6.8903508771929802</v>
      </c>
      <c r="G11" s="17">
        <f>+D11*F11</f>
        <v>785.49999999999977</v>
      </c>
      <c r="H11" s="17"/>
      <c r="I11" s="17">
        <f>+G11+H11</f>
        <v>785.49999999999977</v>
      </c>
      <c r="J11" s="17"/>
      <c r="K11" s="69">
        <f>+I11+J11</f>
        <v>785.49999999999977</v>
      </c>
    </row>
    <row r="12" spans="1:11" s="24" customFormat="1" ht="25.5">
      <c r="A12" s="51" t="s">
        <v>24</v>
      </c>
      <c r="B12" s="21" t="s">
        <v>275</v>
      </c>
      <c r="C12" s="14" t="s">
        <v>23</v>
      </c>
      <c r="D12" s="14">
        <v>110</v>
      </c>
      <c r="E12" s="53">
        <f>(+I12)/D12</f>
        <v>11.605454545454499</v>
      </c>
      <c r="F12" s="17">
        <v>11.605454545454499</v>
      </c>
      <c r="G12" s="17">
        <f>+D12*F12</f>
        <v>1276.5999999999949</v>
      </c>
      <c r="H12" s="17"/>
      <c r="I12" s="17">
        <f>+G12+H12</f>
        <v>1276.5999999999949</v>
      </c>
      <c r="J12" s="17"/>
      <c r="K12" s="69">
        <f>+I12+J12</f>
        <v>1276.5999999999949</v>
      </c>
    </row>
    <row r="13" spans="1:11" s="24" customFormat="1">
      <c r="A13" s="51" t="s">
        <v>26</v>
      </c>
      <c r="B13" s="21" t="s">
        <v>27</v>
      </c>
      <c r="C13" s="14" t="s">
        <v>23</v>
      </c>
      <c r="D13" s="14"/>
      <c r="E13" s="54"/>
      <c r="F13" s="55"/>
      <c r="G13" s="55"/>
      <c r="H13" s="55"/>
      <c r="I13" s="55"/>
      <c r="J13" s="55"/>
      <c r="K13" s="70"/>
    </row>
    <row r="14" spans="1:11" s="24" customFormat="1">
      <c r="A14" s="51" t="s">
        <v>28</v>
      </c>
      <c r="B14" s="21" t="s">
        <v>29</v>
      </c>
      <c r="C14" s="14" t="s">
        <v>23</v>
      </c>
      <c r="D14" s="14"/>
      <c r="E14" s="54"/>
      <c r="F14" s="55"/>
      <c r="G14" s="55"/>
      <c r="H14" s="55"/>
      <c r="I14" s="55"/>
      <c r="J14" s="55"/>
      <c r="K14" s="70"/>
    </row>
    <row r="15" spans="1:11" s="24" customFormat="1">
      <c r="A15" s="51" t="s">
        <v>30</v>
      </c>
      <c r="B15" s="21" t="s">
        <v>31</v>
      </c>
      <c r="C15" s="14" t="s">
        <v>23</v>
      </c>
      <c r="D15" s="14"/>
      <c r="E15" s="54"/>
      <c r="F15" s="55"/>
      <c r="G15" s="55"/>
      <c r="H15" s="55"/>
      <c r="I15" s="55"/>
      <c r="J15" s="55"/>
      <c r="K15" s="70"/>
    </row>
    <row r="16" spans="1:11" s="24" customFormat="1" collapsed="1">
      <c r="A16" s="47" t="s">
        <v>32</v>
      </c>
      <c r="B16" s="56" t="s">
        <v>33</v>
      </c>
      <c r="C16" s="57"/>
      <c r="D16" s="57"/>
      <c r="E16" s="58"/>
      <c r="F16" s="58"/>
      <c r="G16" s="58"/>
      <c r="H16" s="58"/>
      <c r="I16" s="58"/>
      <c r="J16" s="58"/>
      <c r="K16" s="71"/>
    </row>
    <row r="17" spans="1:11" s="2" customFormat="1" ht="25.5">
      <c r="A17" s="41" t="s">
        <v>34</v>
      </c>
      <c r="B17" s="20" t="s">
        <v>276</v>
      </c>
      <c r="C17" s="14" t="s">
        <v>23</v>
      </c>
      <c r="D17" s="18">
        <v>21</v>
      </c>
      <c r="E17" s="16">
        <f>(+G17+H17)/D17</f>
        <v>814.7895238095241</v>
      </c>
      <c r="F17" s="17">
        <v>469.96952380952399</v>
      </c>
      <c r="G17" s="17">
        <f>+D17*F17</f>
        <v>9869.3600000000042</v>
      </c>
      <c r="H17" s="17">
        <v>7241.22</v>
      </c>
      <c r="I17" s="17">
        <f>+G17+H17</f>
        <v>17110.580000000005</v>
      </c>
      <c r="J17" s="17"/>
      <c r="K17" s="69">
        <f>+I17+J17</f>
        <v>17110.580000000005</v>
      </c>
    </row>
    <row r="18" spans="1:11" s="2" customFormat="1" ht="25.5">
      <c r="A18" s="41" t="s">
        <v>36</v>
      </c>
      <c r="B18" s="20" t="s">
        <v>37</v>
      </c>
      <c r="C18" s="14" t="s">
        <v>23</v>
      </c>
      <c r="D18" s="18">
        <v>33</v>
      </c>
      <c r="E18" s="16">
        <f>(+G18+H18)/D18</f>
        <v>1017.358787878788</v>
      </c>
      <c r="F18" s="17">
        <v>607.51878787878798</v>
      </c>
      <c r="G18" s="17">
        <f>+D18*F18</f>
        <v>20048.120000000003</v>
      </c>
      <c r="H18" s="17">
        <v>13524.72</v>
      </c>
      <c r="I18" s="17">
        <f>+G18+H18</f>
        <v>33572.840000000004</v>
      </c>
      <c r="J18" s="17"/>
      <c r="K18" s="69">
        <f>+I18+J18</f>
        <v>33572.840000000004</v>
      </c>
    </row>
    <row r="19" spans="1:11" s="2" customFormat="1" ht="25.5">
      <c r="A19" s="41" t="s">
        <v>38</v>
      </c>
      <c r="B19" s="20" t="s">
        <v>277</v>
      </c>
      <c r="C19" s="14" t="s">
        <v>23</v>
      </c>
      <c r="D19" s="18"/>
      <c r="E19" s="16"/>
      <c r="F19" s="17"/>
      <c r="G19" s="17"/>
      <c r="H19" s="17"/>
      <c r="I19" s="17"/>
      <c r="J19" s="17"/>
      <c r="K19" s="69"/>
    </row>
    <row r="20" spans="1:11" s="2" customFormat="1">
      <c r="A20" s="41" t="s">
        <v>40</v>
      </c>
      <c r="B20" s="20" t="s">
        <v>41</v>
      </c>
      <c r="C20" s="14" t="s">
        <v>23</v>
      </c>
      <c r="D20" s="18">
        <v>15.401999999999999</v>
      </c>
      <c r="E20" s="16">
        <f>(+G20+H20)/D20</f>
        <v>414.82015322685373</v>
      </c>
      <c r="F20" s="17">
        <v>94.820153226853705</v>
      </c>
      <c r="G20" s="17">
        <f>+D20*F20</f>
        <v>1460.4200000000008</v>
      </c>
      <c r="H20" s="17">
        <v>4928.6400000000003</v>
      </c>
      <c r="I20" s="17">
        <f>+G20+H20</f>
        <v>6389.0600000000013</v>
      </c>
      <c r="J20" s="17"/>
      <c r="K20" s="69">
        <f>+I20+J20</f>
        <v>6389.0600000000013</v>
      </c>
    </row>
    <row r="21" spans="1:11" s="2" customFormat="1" ht="25.5">
      <c r="A21" s="41" t="s">
        <v>42</v>
      </c>
      <c r="B21" s="20" t="s">
        <v>278</v>
      </c>
      <c r="C21" s="14" t="s">
        <v>23</v>
      </c>
      <c r="D21" s="18"/>
      <c r="E21" s="16"/>
      <c r="F21" s="17"/>
      <c r="G21" s="17"/>
      <c r="H21" s="17"/>
      <c r="I21" s="17"/>
      <c r="J21" s="17"/>
      <c r="K21" s="69"/>
    </row>
    <row r="22" spans="1:11" s="2" customFormat="1">
      <c r="A22" s="41" t="s">
        <v>44</v>
      </c>
      <c r="B22" s="20" t="s">
        <v>279</v>
      </c>
      <c r="C22" s="14" t="s">
        <v>46</v>
      </c>
      <c r="D22" s="18"/>
      <c r="E22" s="16"/>
      <c r="F22" s="17"/>
      <c r="G22" s="17"/>
      <c r="H22" s="17"/>
      <c r="I22" s="17"/>
      <c r="J22" s="17"/>
      <c r="K22" s="69"/>
    </row>
    <row r="23" spans="1:11" s="24" customFormat="1" collapsed="1">
      <c r="A23" s="47" t="s">
        <v>47</v>
      </c>
      <c r="B23" s="56" t="s">
        <v>48</v>
      </c>
      <c r="C23" s="57"/>
      <c r="D23" s="57"/>
      <c r="E23" s="58"/>
      <c r="F23" s="58"/>
      <c r="G23" s="58"/>
      <c r="H23" s="58"/>
      <c r="I23" s="58"/>
      <c r="J23" s="58"/>
      <c r="K23" s="71"/>
    </row>
    <row r="24" spans="1:11" s="2" customFormat="1">
      <c r="A24" s="41" t="s">
        <v>49</v>
      </c>
      <c r="B24" s="20" t="s">
        <v>50</v>
      </c>
      <c r="C24" s="18" t="s">
        <v>51</v>
      </c>
      <c r="D24" s="18">
        <v>21</v>
      </c>
      <c r="E24" s="17">
        <f>(+I24)/D24</f>
        <v>3205.7566666666671</v>
      </c>
      <c r="F24" s="17">
        <v>318.28666666666697</v>
      </c>
      <c r="G24" s="17">
        <f>+D24*F24</f>
        <v>6684.0200000000068</v>
      </c>
      <c r="H24" s="17">
        <v>60636.87</v>
      </c>
      <c r="I24" s="17">
        <f>+G24+H24</f>
        <v>67320.890000000014</v>
      </c>
      <c r="J24" s="17"/>
      <c r="K24" s="69">
        <f>+I24+J24</f>
        <v>67320.890000000014</v>
      </c>
    </row>
    <row r="25" spans="1:11" s="2" customFormat="1">
      <c r="A25" s="41" t="s">
        <v>52</v>
      </c>
      <c r="B25" s="20" t="s">
        <v>280</v>
      </c>
      <c r="C25" s="18" t="s">
        <v>54</v>
      </c>
      <c r="D25" s="18"/>
      <c r="E25" s="17"/>
      <c r="F25" s="17"/>
      <c r="G25" s="17"/>
      <c r="H25" s="17"/>
      <c r="I25" s="17"/>
      <c r="J25" s="17"/>
      <c r="K25" s="69"/>
    </row>
    <row r="26" spans="1:11" s="2" customFormat="1">
      <c r="A26" s="41" t="s">
        <v>55</v>
      </c>
      <c r="B26" s="20" t="s">
        <v>281</v>
      </c>
      <c r="C26" s="18" t="s">
        <v>23</v>
      </c>
      <c r="D26" s="18"/>
      <c r="E26" s="17"/>
      <c r="F26" s="17"/>
      <c r="G26" s="17"/>
      <c r="H26" s="17"/>
      <c r="I26" s="17"/>
      <c r="J26" s="17"/>
      <c r="K26" s="69"/>
    </row>
    <row r="27" spans="1:11" s="2" customFormat="1">
      <c r="A27" s="41" t="s">
        <v>57</v>
      </c>
      <c r="B27" s="59" t="s">
        <v>58</v>
      </c>
      <c r="C27" s="14" t="s">
        <v>23</v>
      </c>
      <c r="D27" s="18">
        <v>12.012</v>
      </c>
      <c r="E27" s="17">
        <f>(+I27)/D27</f>
        <v>437.25024975025019</v>
      </c>
      <c r="F27" s="17">
        <v>105.59107559107601</v>
      </c>
      <c r="G27" s="17">
        <f>+D27*F27</f>
        <v>1268.3600000000051</v>
      </c>
      <c r="H27" s="17">
        <v>3983.89</v>
      </c>
      <c r="I27" s="17">
        <f>+G27+H27</f>
        <v>5252.2500000000055</v>
      </c>
      <c r="J27" s="17"/>
      <c r="K27" s="69">
        <f>+I27+J27</f>
        <v>5252.2500000000055</v>
      </c>
    </row>
    <row r="28" spans="1:11" s="2" customFormat="1" ht="15.75">
      <c r="A28" s="41" t="s">
        <v>59</v>
      </c>
      <c r="B28" s="20" t="s">
        <v>60</v>
      </c>
      <c r="C28" s="18" t="s">
        <v>282</v>
      </c>
      <c r="D28" s="18">
        <v>0.90200000000000002</v>
      </c>
      <c r="E28" s="17">
        <f>(+I28)/D28</f>
        <v>782.12860310421308</v>
      </c>
      <c r="F28" s="17">
        <v>443.64745011086501</v>
      </c>
      <c r="G28" s="17">
        <f>+D28*F28</f>
        <v>400.17000000000024</v>
      </c>
      <c r="H28" s="17">
        <v>305.31</v>
      </c>
      <c r="I28" s="17">
        <f>+G28+H28</f>
        <v>705.48000000000025</v>
      </c>
      <c r="J28" s="17"/>
      <c r="K28" s="69">
        <f>+I28+J28</f>
        <v>705.48000000000025</v>
      </c>
    </row>
    <row r="29" spans="1:11" s="2" customFormat="1" ht="25.5">
      <c r="A29" s="41" t="s">
        <v>61</v>
      </c>
      <c r="B29" s="59" t="s">
        <v>283</v>
      </c>
      <c r="C29" s="18" t="s">
        <v>54</v>
      </c>
      <c r="D29" s="18">
        <v>7.41</v>
      </c>
      <c r="E29" s="17">
        <f>(+I29)/D29</f>
        <v>5250.1120107962215</v>
      </c>
      <c r="F29" s="17">
        <v>850.11201079622106</v>
      </c>
      <c r="G29" s="17">
        <f>+D29*F29</f>
        <v>6299.3299999999981</v>
      </c>
      <c r="H29" s="17">
        <v>32604</v>
      </c>
      <c r="I29" s="17">
        <f>+G29+H29</f>
        <v>38903.33</v>
      </c>
      <c r="J29" s="17"/>
      <c r="K29" s="69">
        <f>+I29+J29</f>
        <v>38903.33</v>
      </c>
    </row>
    <row r="30" spans="1:11" s="2" customFormat="1">
      <c r="A30" s="41" t="s">
        <v>63</v>
      </c>
      <c r="B30" s="20" t="s">
        <v>284</v>
      </c>
      <c r="C30" s="18" t="s">
        <v>107</v>
      </c>
      <c r="D30" s="18"/>
      <c r="E30" s="17"/>
      <c r="F30" s="17"/>
      <c r="G30" s="17"/>
      <c r="H30" s="17"/>
      <c r="I30" s="17"/>
      <c r="J30" s="17"/>
      <c r="K30" s="69"/>
    </row>
    <row r="31" spans="1:11" s="2" customFormat="1" ht="25.5">
      <c r="A31" s="41" t="s">
        <v>65</v>
      </c>
      <c r="B31" s="20" t="s">
        <v>285</v>
      </c>
      <c r="C31" s="18" t="s">
        <v>19</v>
      </c>
      <c r="D31" s="18">
        <v>1</v>
      </c>
      <c r="E31" s="17">
        <f>(+I31)/D31</f>
        <v>14821.96</v>
      </c>
      <c r="F31" s="17">
        <v>11811.96</v>
      </c>
      <c r="G31" s="17">
        <f>+D31*F31</f>
        <v>11811.96</v>
      </c>
      <c r="H31" s="17">
        <v>3010</v>
      </c>
      <c r="I31" s="17">
        <f>+G31+H31</f>
        <v>14821.96</v>
      </c>
      <c r="J31" s="17"/>
      <c r="K31" s="69">
        <f>+I31+J31</f>
        <v>14821.96</v>
      </c>
    </row>
    <row r="32" spans="1:11" s="2" customFormat="1">
      <c r="A32" s="41" t="s">
        <v>67</v>
      </c>
      <c r="B32" s="20" t="s">
        <v>286</v>
      </c>
      <c r="C32" s="18" t="s">
        <v>54</v>
      </c>
      <c r="D32" s="18"/>
      <c r="E32" s="17"/>
      <c r="F32" s="17"/>
      <c r="G32" s="17"/>
      <c r="H32" s="17"/>
      <c r="I32" s="17"/>
      <c r="J32" s="17"/>
      <c r="K32" s="69"/>
    </row>
    <row r="33" spans="1:13" s="2" customFormat="1" ht="25.5">
      <c r="A33" s="41" t="s">
        <v>69</v>
      </c>
      <c r="B33" s="20" t="s">
        <v>70</v>
      </c>
      <c r="C33" s="18" t="s">
        <v>71</v>
      </c>
      <c r="D33" s="18">
        <v>570</v>
      </c>
      <c r="E33" s="17">
        <f>(+I33)/D33</f>
        <v>67.011063157894711</v>
      </c>
      <c r="F33" s="17">
        <v>15.2610631578947</v>
      </c>
      <c r="G33" s="17">
        <f>+D33*F33</f>
        <v>8698.8059999999787</v>
      </c>
      <c r="H33" s="17">
        <v>29497.5</v>
      </c>
      <c r="I33" s="17">
        <f>+G33+H33</f>
        <v>38196.305999999982</v>
      </c>
      <c r="J33" s="17"/>
      <c r="K33" s="69">
        <f>+I33+J33</f>
        <v>38196.305999999982</v>
      </c>
    </row>
    <row r="34" spans="1:13" s="2" customFormat="1" ht="25.5">
      <c r="A34" s="41" t="s">
        <v>72</v>
      </c>
      <c r="B34" s="20" t="s">
        <v>287</v>
      </c>
      <c r="C34" s="18" t="s">
        <v>23</v>
      </c>
      <c r="D34" s="18"/>
      <c r="E34" s="17"/>
      <c r="F34" s="17"/>
      <c r="G34" s="17"/>
      <c r="H34" s="17"/>
      <c r="I34" s="17"/>
      <c r="J34" s="17"/>
      <c r="K34" s="69"/>
    </row>
    <row r="35" spans="1:13" s="2" customFormat="1">
      <c r="A35" s="41" t="s">
        <v>74</v>
      </c>
      <c r="B35" s="20" t="s">
        <v>75</v>
      </c>
      <c r="C35" s="18" t="s">
        <v>76</v>
      </c>
      <c r="D35" s="18">
        <v>1</v>
      </c>
      <c r="E35" s="17">
        <f>(+I35)/D35</f>
        <v>5375.62</v>
      </c>
      <c r="F35" s="17">
        <v>821.62</v>
      </c>
      <c r="G35" s="17">
        <f>+D35*F35</f>
        <v>821.62</v>
      </c>
      <c r="H35" s="17">
        <v>4554</v>
      </c>
      <c r="I35" s="17">
        <f>+G35+H35</f>
        <v>5375.62</v>
      </c>
      <c r="J35" s="17"/>
      <c r="K35" s="69">
        <f>+I35+J35</f>
        <v>5375.62</v>
      </c>
    </row>
    <row r="36" spans="1:13" s="2" customFormat="1">
      <c r="A36" s="41" t="s">
        <v>77</v>
      </c>
      <c r="B36" s="20" t="s">
        <v>288</v>
      </c>
      <c r="C36" s="18" t="s">
        <v>54</v>
      </c>
      <c r="D36" s="18"/>
      <c r="E36" s="17"/>
      <c r="F36" s="17"/>
      <c r="G36" s="17"/>
      <c r="H36" s="17"/>
      <c r="I36" s="17"/>
      <c r="J36" s="17"/>
      <c r="K36" s="69"/>
    </row>
    <row r="37" spans="1:13" s="2" customFormat="1" ht="25.5">
      <c r="A37" s="41" t="s">
        <v>79</v>
      </c>
      <c r="B37" s="20" t="s">
        <v>289</v>
      </c>
      <c r="C37" s="18" t="s">
        <v>54</v>
      </c>
      <c r="D37" s="18"/>
      <c r="E37" s="17"/>
      <c r="F37" s="17"/>
      <c r="G37" s="17"/>
      <c r="H37" s="17"/>
      <c r="I37" s="17"/>
      <c r="J37" s="17"/>
      <c r="K37" s="69"/>
    </row>
    <row r="38" spans="1:13" s="2" customFormat="1" ht="25.5">
      <c r="A38" s="41" t="s">
        <v>81</v>
      </c>
      <c r="B38" s="20" t="s">
        <v>290</v>
      </c>
      <c r="C38" s="18" t="s">
        <v>54</v>
      </c>
      <c r="D38" s="18"/>
      <c r="E38" s="17"/>
      <c r="F38" s="17"/>
      <c r="G38" s="17"/>
      <c r="H38" s="17"/>
      <c r="I38" s="17"/>
      <c r="J38" s="17"/>
      <c r="K38" s="69"/>
      <c r="M38" s="30"/>
    </row>
    <row r="39" spans="1:13" s="24" customFormat="1" collapsed="1">
      <c r="A39" s="47" t="s">
        <v>83</v>
      </c>
      <c r="B39" s="56" t="s">
        <v>84</v>
      </c>
      <c r="C39" s="57"/>
      <c r="D39" s="57"/>
      <c r="E39" s="58"/>
      <c r="F39" s="58"/>
      <c r="G39" s="58"/>
      <c r="H39" s="58"/>
      <c r="I39" s="58"/>
      <c r="J39" s="58"/>
      <c r="K39" s="71"/>
    </row>
    <row r="40" spans="1:13" s="2" customFormat="1">
      <c r="A40" s="41" t="s">
        <v>85</v>
      </c>
      <c r="B40" s="20" t="s">
        <v>86</v>
      </c>
      <c r="C40" s="18" t="s">
        <v>71</v>
      </c>
      <c r="D40" s="18"/>
      <c r="E40" s="17"/>
      <c r="F40" s="17"/>
      <c r="G40" s="17"/>
      <c r="H40" s="17"/>
      <c r="I40" s="17"/>
      <c r="J40" s="17"/>
      <c r="K40" s="69"/>
    </row>
    <row r="41" spans="1:13" s="2" customFormat="1">
      <c r="A41" s="41" t="s">
        <v>87</v>
      </c>
      <c r="B41" s="20" t="s">
        <v>88</v>
      </c>
      <c r="C41" s="18" t="s">
        <v>71</v>
      </c>
      <c r="D41" s="18">
        <v>715.48</v>
      </c>
      <c r="E41" s="17">
        <f>(+I41)/D41</f>
        <v>105.73201207580922</v>
      </c>
      <c r="F41" s="17">
        <v>35.797855984793401</v>
      </c>
      <c r="G41" s="17">
        <f>+D41*F41</f>
        <v>25612.649999999983</v>
      </c>
      <c r="H41" s="17">
        <f>36570.24+13466.25</f>
        <v>50036.49</v>
      </c>
      <c r="I41" s="17">
        <f>+G41+H41</f>
        <v>75649.139999999985</v>
      </c>
      <c r="J41" s="17"/>
      <c r="K41" s="69">
        <f>+I41+J41</f>
        <v>75649.139999999985</v>
      </c>
    </row>
    <row r="42" spans="1:13" s="2" customFormat="1">
      <c r="A42" s="41" t="s">
        <v>89</v>
      </c>
      <c r="B42" s="20" t="s">
        <v>90</v>
      </c>
      <c r="C42" s="18" t="s">
        <v>71</v>
      </c>
      <c r="D42" s="18">
        <v>87.1</v>
      </c>
      <c r="E42" s="17">
        <f>(+I42)/D42</f>
        <v>72.483122847301971</v>
      </c>
      <c r="F42" s="17">
        <v>25.8675086107922</v>
      </c>
      <c r="G42" s="17">
        <f>+D42*F42</f>
        <v>2253.0600000000004</v>
      </c>
      <c r="H42" s="17">
        <v>4060.22</v>
      </c>
      <c r="I42" s="17">
        <f>+G42+H42</f>
        <v>6313.2800000000007</v>
      </c>
      <c r="J42" s="17"/>
      <c r="K42" s="69">
        <f>+I42+J42</f>
        <v>6313.2800000000007</v>
      </c>
    </row>
    <row r="43" spans="1:13" s="2" customFormat="1" ht="25.5">
      <c r="A43" s="41" t="s">
        <v>91</v>
      </c>
      <c r="B43" s="20" t="s">
        <v>92</v>
      </c>
      <c r="C43" s="18" t="s">
        <v>71</v>
      </c>
      <c r="D43" s="15"/>
      <c r="E43" s="17"/>
      <c r="F43" s="17"/>
      <c r="G43" s="17">
        <f>+D43*F43</f>
        <v>0</v>
      </c>
      <c r="H43" s="17"/>
      <c r="I43" s="17"/>
      <c r="J43" s="17"/>
      <c r="K43" s="69"/>
    </row>
    <row r="44" spans="1:13" s="2" customFormat="1">
      <c r="A44" s="41" t="s">
        <v>93</v>
      </c>
      <c r="B44" s="20" t="s">
        <v>291</v>
      </c>
      <c r="C44" s="18" t="s">
        <v>71</v>
      </c>
      <c r="D44" s="18">
        <v>44.5</v>
      </c>
      <c r="E44" s="17">
        <f>(+I44)/D44</f>
        <v>54.574606741573</v>
      </c>
      <c r="F44" s="17">
        <v>54.574606741573</v>
      </c>
      <c r="G44" s="17">
        <f>+D44*F44</f>
        <v>2428.5699999999983</v>
      </c>
      <c r="H44" s="17"/>
      <c r="I44" s="17">
        <f>+G44+H44</f>
        <v>2428.5699999999983</v>
      </c>
      <c r="J44" s="17"/>
      <c r="K44" s="69">
        <f>+I44+J44</f>
        <v>2428.5699999999983</v>
      </c>
    </row>
    <row r="45" spans="1:13" s="2" customFormat="1">
      <c r="A45" s="41" t="s">
        <v>95</v>
      </c>
      <c r="B45" s="20" t="s">
        <v>96</v>
      </c>
      <c r="C45" s="60" t="s">
        <v>51</v>
      </c>
      <c r="D45" s="18">
        <v>1</v>
      </c>
      <c r="E45" s="17">
        <f>(+I45)/D45</f>
        <v>1474.43</v>
      </c>
      <c r="F45" s="17">
        <v>249.43</v>
      </c>
      <c r="G45" s="17">
        <f>+D45*F45</f>
        <v>249.43</v>
      </c>
      <c r="H45" s="17">
        <v>1225</v>
      </c>
      <c r="I45" s="17">
        <f>+G45+H45</f>
        <v>1474.43</v>
      </c>
      <c r="J45" s="17"/>
      <c r="K45" s="69">
        <f>+I45+J45</f>
        <v>1474.43</v>
      </c>
    </row>
    <row r="46" spans="1:13" s="2" customFormat="1">
      <c r="A46" s="41" t="s">
        <v>97</v>
      </c>
      <c r="B46" s="61" t="s">
        <v>292</v>
      </c>
      <c r="C46" s="18" t="s">
        <v>71</v>
      </c>
      <c r="D46" s="18"/>
      <c r="E46" s="17"/>
      <c r="F46" s="17"/>
      <c r="G46" s="17"/>
      <c r="H46" s="17"/>
      <c r="I46" s="17"/>
      <c r="J46" s="17"/>
      <c r="K46" s="69"/>
    </row>
    <row r="47" spans="1:13" s="2" customFormat="1">
      <c r="A47" s="41" t="s">
        <v>99</v>
      </c>
      <c r="B47" s="62" t="s">
        <v>293</v>
      </c>
      <c r="C47" s="18" t="s">
        <v>71</v>
      </c>
      <c r="D47" s="18"/>
      <c r="E47" s="17"/>
      <c r="F47" s="17"/>
      <c r="G47" s="17"/>
      <c r="H47" s="17"/>
      <c r="I47" s="17"/>
      <c r="J47" s="17"/>
      <c r="K47" s="69"/>
    </row>
    <row r="48" spans="1:13" s="2" customFormat="1" ht="25.5">
      <c r="A48" s="41" t="s">
        <v>101</v>
      </c>
      <c r="B48" s="62" t="s">
        <v>294</v>
      </c>
      <c r="C48" s="18" t="s">
        <v>71</v>
      </c>
      <c r="D48" s="18"/>
      <c r="E48" s="17"/>
      <c r="F48" s="17"/>
      <c r="G48" s="17"/>
      <c r="H48" s="17"/>
      <c r="I48" s="17"/>
      <c r="J48" s="17"/>
      <c r="K48" s="69"/>
    </row>
    <row r="49" spans="1:11" s="2" customFormat="1" ht="25.5">
      <c r="A49" s="41" t="s">
        <v>103</v>
      </c>
      <c r="B49" s="62" t="s">
        <v>295</v>
      </c>
      <c r="C49" s="18" t="s">
        <v>76</v>
      </c>
      <c r="D49" s="18"/>
      <c r="E49" s="17"/>
      <c r="F49" s="17"/>
      <c r="G49" s="17"/>
      <c r="H49" s="17"/>
      <c r="I49" s="17"/>
      <c r="J49" s="17"/>
      <c r="K49" s="69"/>
    </row>
    <row r="50" spans="1:11" s="2" customFormat="1">
      <c r="A50" s="41" t="s">
        <v>105</v>
      </c>
      <c r="B50" s="62" t="s">
        <v>296</v>
      </c>
      <c r="C50" s="18" t="s">
        <v>107</v>
      </c>
      <c r="D50" s="18"/>
      <c r="E50" s="17"/>
      <c r="F50" s="17"/>
      <c r="G50" s="17"/>
      <c r="H50" s="17"/>
      <c r="I50" s="17"/>
      <c r="J50" s="17"/>
      <c r="K50" s="69"/>
    </row>
    <row r="51" spans="1:11" s="2" customFormat="1">
      <c r="A51" s="41" t="s">
        <v>108</v>
      </c>
      <c r="B51" s="62" t="s">
        <v>297</v>
      </c>
      <c r="C51" s="18" t="s">
        <v>71</v>
      </c>
      <c r="D51" s="18"/>
      <c r="E51" s="17"/>
      <c r="F51" s="17"/>
      <c r="G51" s="17"/>
      <c r="H51" s="17"/>
      <c r="I51" s="17"/>
      <c r="J51" s="17"/>
      <c r="K51" s="69"/>
    </row>
    <row r="52" spans="1:11" s="25" customFormat="1" ht="15.75">
      <c r="A52" s="63" t="s">
        <v>298</v>
      </c>
      <c r="B52" s="64" t="s">
        <v>299</v>
      </c>
      <c r="C52" s="60" t="s">
        <v>300</v>
      </c>
      <c r="D52" s="60">
        <v>6.6</v>
      </c>
      <c r="E52" s="55">
        <f>(+I52)/D52</f>
        <v>350</v>
      </c>
      <c r="F52" s="55">
        <v>350</v>
      </c>
      <c r="G52" s="55">
        <f>+D52*F52</f>
        <v>2310</v>
      </c>
      <c r="H52" s="55"/>
      <c r="I52" s="55">
        <f>+G52+H52</f>
        <v>2310</v>
      </c>
      <c r="J52" s="55"/>
      <c r="K52" s="70">
        <f>+I52+J52</f>
        <v>2310</v>
      </c>
    </row>
    <row r="53" spans="1:11" s="24" customFormat="1" collapsed="1">
      <c r="A53" s="47" t="s">
        <v>110</v>
      </c>
      <c r="B53" s="56" t="s">
        <v>111</v>
      </c>
      <c r="C53" s="57"/>
      <c r="D53" s="57"/>
      <c r="E53" s="58"/>
      <c r="F53" s="58"/>
      <c r="G53" s="58"/>
      <c r="H53" s="58"/>
      <c r="I53" s="58"/>
      <c r="J53" s="58"/>
      <c r="K53" s="71"/>
    </row>
    <row r="54" spans="1:11" s="2" customFormat="1">
      <c r="A54" s="41" t="s">
        <v>112</v>
      </c>
      <c r="B54" s="59" t="s">
        <v>113</v>
      </c>
      <c r="C54" s="14" t="s">
        <v>23</v>
      </c>
      <c r="D54" s="18">
        <v>27.9068</v>
      </c>
      <c r="E54" s="17">
        <f>(+I54)/D54</f>
        <v>616.14051055656716</v>
      </c>
      <c r="F54" s="17">
        <v>398.40074820473899</v>
      </c>
      <c r="G54" s="17">
        <f>+D54*F54</f>
        <v>11118.090000000011</v>
      </c>
      <c r="H54" s="17">
        <v>6076.42</v>
      </c>
      <c r="I54" s="17">
        <f>+G54+H54</f>
        <v>17194.510000000009</v>
      </c>
      <c r="J54" s="17"/>
      <c r="K54" s="69">
        <f>+I54+J54</f>
        <v>17194.510000000009</v>
      </c>
    </row>
    <row r="55" spans="1:11" s="2" customFormat="1">
      <c r="A55" s="41" t="s">
        <v>114</v>
      </c>
      <c r="B55" s="59" t="s">
        <v>301</v>
      </c>
      <c r="C55" s="18" t="s">
        <v>71</v>
      </c>
      <c r="D55" s="18"/>
      <c r="E55" s="17"/>
      <c r="F55" s="17"/>
      <c r="G55" s="17"/>
      <c r="H55" s="17"/>
      <c r="I55" s="17"/>
      <c r="J55" s="17"/>
      <c r="K55" s="69"/>
    </row>
    <row r="56" spans="1:11" s="2" customFormat="1">
      <c r="A56" s="41" t="s">
        <v>116</v>
      </c>
      <c r="B56" s="59" t="s">
        <v>302</v>
      </c>
      <c r="C56" s="14" t="s">
        <v>23</v>
      </c>
      <c r="D56" s="18"/>
      <c r="E56" s="17"/>
      <c r="F56" s="17"/>
      <c r="G56" s="17"/>
      <c r="H56" s="17"/>
      <c r="I56" s="17"/>
      <c r="J56" s="17"/>
      <c r="K56" s="69"/>
    </row>
    <row r="57" spans="1:11" s="2" customFormat="1">
      <c r="A57" s="41" t="s">
        <v>118</v>
      </c>
      <c r="B57" s="59" t="s">
        <v>303</v>
      </c>
      <c r="C57" s="18" t="s">
        <v>71</v>
      </c>
      <c r="D57" s="18"/>
      <c r="E57" s="17"/>
      <c r="F57" s="17"/>
      <c r="G57" s="17"/>
      <c r="H57" s="17"/>
      <c r="I57" s="17"/>
      <c r="J57" s="17"/>
      <c r="K57" s="69"/>
    </row>
    <row r="58" spans="1:11" s="2" customFormat="1">
      <c r="A58" s="41" t="s">
        <v>119</v>
      </c>
      <c r="B58" s="20" t="s">
        <v>304</v>
      </c>
      <c r="C58" s="18" t="s">
        <v>71</v>
      </c>
      <c r="D58" s="18"/>
      <c r="E58" s="17"/>
      <c r="F58" s="17"/>
      <c r="G58" s="17"/>
      <c r="H58" s="17"/>
      <c r="I58" s="17"/>
      <c r="J58" s="17"/>
      <c r="K58" s="69"/>
    </row>
    <row r="59" spans="1:11" s="2" customFormat="1" ht="25.5">
      <c r="A59" s="41" t="s">
        <v>121</v>
      </c>
      <c r="B59" s="20" t="s">
        <v>305</v>
      </c>
      <c r="C59" s="18" t="s">
        <v>71</v>
      </c>
      <c r="D59" s="18"/>
      <c r="E59" s="17"/>
      <c r="F59" s="11"/>
      <c r="G59" s="11"/>
      <c r="H59" s="11"/>
      <c r="I59" s="11"/>
      <c r="J59" s="11"/>
      <c r="K59" s="72"/>
    </row>
    <row r="60" spans="1:11" s="2" customFormat="1" ht="25.5">
      <c r="A60" s="41" t="s">
        <v>123</v>
      </c>
      <c r="B60" s="20" t="s">
        <v>306</v>
      </c>
      <c r="C60" s="18" t="s">
        <v>71</v>
      </c>
      <c r="D60" s="18"/>
      <c r="E60" s="17"/>
      <c r="F60" s="11"/>
      <c r="G60" s="11"/>
      <c r="H60" s="11"/>
      <c r="I60" s="11"/>
      <c r="J60" s="11"/>
      <c r="K60" s="72"/>
    </row>
    <row r="61" spans="1:11" s="2" customFormat="1">
      <c r="A61" s="41" t="s">
        <v>125</v>
      </c>
      <c r="B61" s="20" t="s">
        <v>126</v>
      </c>
      <c r="C61" s="18" t="s">
        <v>71</v>
      </c>
      <c r="D61" s="18">
        <v>139.4</v>
      </c>
      <c r="E61" s="17">
        <f>(+I61)/D61</f>
        <v>73.559469153515025</v>
      </c>
      <c r="F61" s="17">
        <v>33.3840746054519</v>
      </c>
      <c r="G61" s="17">
        <f>+D61*F61</f>
        <v>4653.7399999999952</v>
      </c>
      <c r="H61" s="17">
        <v>5600.45</v>
      </c>
      <c r="I61" s="17">
        <f>+G61+H61</f>
        <v>10254.189999999995</v>
      </c>
      <c r="J61" s="17"/>
      <c r="K61" s="69">
        <f>+I61+J61</f>
        <v>10254.189999999995</v>
      </c>
    </row>
    <row r="62" spans="1:11" s="2" customFormat="1" ht="25.5">
      <c r="A62" s="41" t="s">
        <v>127</v>
      </c>
      <c r="B62" s="20" t="s">
        <v>307</v>
      </c>
      <c r="C62" s="18" t="s">
        <v>71</v>
      </c>
      <c r="D62" s="18"/>
      <c r="E62" s="17"/>
      <c r="F62" s="17"/>
      <c r="G62" s="17"/>
      <c r="H62" s="17"/>
      <c r="I62" s="17"/>
      <c r="J62" s="17"/>
      <c r="K62" s="69"/>
    </row>
    <row r="63" spans="1:11" s="2" customFormat="1" ht="25.5">
      <c r="A63" s="41" t="s">
        <v>129</v>
      </c>
      <c r="B63" s="59" t="s">
        <v>308</v>
      </c>
      <c r="C63" s="18" t="s">
        <v>54</v>
      </c>
      <c r="D63" s="18"/>
      <c r="E63" s="17"/>
      <c r="F63" s="17"/>
      <c r="G63" s="17"/>
      <c r="H63" s="17"/>
      <c r="I63" s="17"/>
      <c r="J63" s="17"/>
      <c r="K63" s="69"/>
    </row>
    <row r="64" spans="1:11" s="2" customFormat="1" ht="25.5">
      <c r="A64" s="41" t="s">
        <v>131</v>
      </c>
      <c r="B64" s="20" t="s">
        <v>309</v>
      </c>
      <c r="C64" s="18" t="s">
        <v>54</v>
      </c>
      <c r="D64" s="18"/>
      <c r="E64" s="17"/>
      <c r="F64" s="17"/>
      <c r="G64" s="17"/>
      <c r="H64" s="17"/>
      <c r="I64" s="17"/>
      <c r="J64" s="17"/>
      <c r="K64" s="69"/>
    </row>
    <row r="65" spans="1:11" s="2" customFormat="1" ht="25.5">
      <c r="A65" s="41" t="s">
        <v>133</v>
      </c>
      <c r="B65" s="20" t="s">
        <v>310</v>
      </c>
      <c r="C65" s="18" t="s">
        <v>71</v>
      </c>
      <c r="D65" s="15"/>
      <c r="E65" s="11"/>
      <c r="F65" s="11"/>
      <c r="G65" s="11"/>
      <c r="H65" s="11"/>
      <c r="I65" s="11"/>
      <c r="J65" s="11"/>
      <c r="K65" s="72"/>
    </row>
    <row r="66" spans="1:11" s="2" customFormat="1">
      <c r="A66" s="41" t="s">
        <v>135</v>
      </c>
      <c r="B66" s="20" t="s">
        <v>311</v>
      </c>
      <c r="C66" s="18" t="s">
        <v>71</v>
      </c>
      <c r="D66" s="15"/>
      <c r="E66" s="11"/>
      <c r="F66" s="11"/>
      <c r="G66" s="11"/>
      <c r="H66" s="11"/>
      <c r="I66" s="11"/>
      <c r="J66" s="11"/>
      <c r="K66" s="72"/>
    </row>
    <row r="67" spans="1:11" s="26" customFormat="1" collapsed="1">
      <c r="A67" s="47" t="s">
        <v>137</v>
      </c>
      <c r="B67" s="56" t="s">
        <v>138</v>
      </c>
      <c r="C67" s="57"/>
      <c r="D67" s="57"/>
      <c r="E67" s="58"/>
      <c r="F67" s="58"/>
      <c r="G67" s="58"/>
      <c r="H67" s="58"/>
      <c r="I67" s="58"/>
      <c r="J67" s="58"/>
      <c r="K67" s="71"/>
    </row>
    <row r="68" spans="1:11" s="27" customFormat="1">
      <c r="A68" s="41" t="s">
        <v>139</v>
      </c>
      <c r="B68" s="20" t="s">
        <v>312</v>
      </c>
      <c r="C68" s="18" t="s">
        <v>51</v>
      </c>
      <c r="D68" s="18"/>
      <c r="E68" s="17"/>
      <c r="F68" s="17"/>
      <c r="G68" s="17"/>
      <c r="H68" s="17"/>
      <c r="I68" s="17"/>
      <c r="J68" s="17"/>
      <c r="K68" s="69"/>
    </row>
    <row r="69" spans="1:11" s="28" customFormat="1">
      <c r="A69" s="41" t="s">
        <v>141</v>
      </c>
      <c r="B69" s="20" t="s">
        <v>313</v>
      </c>
      <c r="C69" s="18" t="s">
        <v>71</v>
      </c>
      <c r="D69" s="18"/>
      <c r="E69" s="17"/>
      <c r="F69" s="17"/>
      <c r="G69" s="17"/>
      <c r="H69" s="17"/>
      <c r="I69" s="17"/>
      <c r="J69" s="17"/>
      <c r="K69" s="69"/>
    </row>
    <row r="70" spans="1:11" s="2" customFormat="1">
      <c r="A70" s="41" t="s">
        <v>143</v>
      </c>
      <c r="B70" s="20" t="s">
        <v>314</v>
      </c>
      <c r="C70" s="18" t="s">
        <v>51</v>
      </c>
      <c r="D70" s="18"/>
      <c r="E70" s="17"/>
      <c r="F70" s="17"/>
      <c r="G70" s="17"/>
      <c r="H70" s="17"/>
      <c r="I70" s="17"/>
      <c r="J70" s="17"/>
      <c r="K70" s="69"/>
    </row>
    <row r="71" spans="1:11" s="2" customFormat="1">
      <c r="A71" s="41" t="s">
        <v>145</v>
      </c>
      <c r="B71" s="20" t="s">
        <v>315</v>
      </c>
      <c r="C71" s="18" t="s">
        <v>51</v>
      </c>
      <c r="D71" s="18"/>
      <c r="E71" s="17"/>
      <c r="F71" s="17"/>
      <c r="G71" s="17"/>
      <c r="H71" s="17"/>
      <c r="I71" s="17"/>
      <c r="J71" s="17"/>
      <c r="K71" s="69"/>
    </row>
    <row r="72" spans="1:11" s="2" customFormat="1">
      <c r="A72" s="41" t="s">
        <v>147</v>
      </c>
      <c r="B72" s="20" t="s">
        <v>316</v>
      </c>
      <c r="C72" s="18" t="s">
        <v>51</v>
      </c>
      <c r="D72" s="18"/>
      <c r="E72" s="17"/>
      <c r="F72" s="17"/>
      <c r="G72" s="17"/>
      <c r="H72" s="17"/>
      <c r="I72" s="17"/>
      <c r="J72" s="17"/>
      <c r="K72" s="69"/>
    </row>
    <row r="73" spans="1:11" s="2" customFormat="1">
      <c r="A73" s="41" t="s">
        <v>149</v>
      </c>
      <c r="B73" s="20" t="s">
        <v>317</v>
      </c>
      <c r="C73" s="18" t="s">
        <v>71</v>
      </c>
      <c r="D73" s="18"/>
      <c r="E73" s="17"/>
      <c r="F73" s="11"/>
      <c r="G73" s="11"/>
      <c r="H73" s="11"/>
      <c r="I73" s="11"/>
      <c r="J73" s="11"/>
      <c r="K73" s="72"/>
    </row>
    <row r="74" spans="1:11" s="2" customFormat="1">
      <c r="A74" s="41" t="s">
        <v>151</v>
      </c>
      <c r="B74" s="20" t="s">
        <v>318</v>
      </c>
      <c r="C74" s="18" t="s">
        <v>51</v>
      </c>
      <c r="D74" s="18">
        <v>8</v>
      </c>
      <c r="E74" s="17">
        <f>(+I74)/D74</f>
        <v>604.06875000000002</v>
      </c>
      <c r="F74" s="17">
        <v>178.49375000000001</v>
      </c>
      <c r="G74" s="17">
        <f>+D74*F74</f>
        <v>1427.95</v>
      </c>
      <c r="H74" s="17">
        <v>3404.6</v>
      </c>
      <c r="I74" s="17">
        <f>+G74+H74</f>
        <v>4832.55</v>
      </c>
      <c r="J74" s="17"/>
      <c r="K74" s="69">
        <f>+I74+J74</f>
        <v>4832.55</v>
      </c>
    </row>
    <row r="75" spans="1:11" s="2" customFormat="1">
      <c r="A75" s="41" t="s">
        <v>153</v>
      </c>
      <c r="B75" s="20" t="s">
        <v>319</v>
      </c>
      <c r="C75" s="18" t="s">
        <v>51</v>
      </c>
      <c r="D75" s="18"/>
      <c r="E75" s="17"/>
      <c r="F75" s="11"/>
      <c r="G75" s="11"/>
      <c r="H75" s="11"/>
      <c r="I75" s="11"/>
      <c r="J75" s="11"/>
      <c r="K75" s="72"/>
    </row>
    <row r="76" spans="1:11" s="29" customFormat="1">
      <c r="A76" s="41" t="s">
        <v>155</v>
      </c>
      <c r="B76" s="20" t="s">
        <v>320</v>
      </c>
      <c r="C76" s="18" t="s">
        <v>51</v>
      </c>
      <c r="D76" s="18"/>
      <c r="E76" s="17"/>
      <c r="F76" s="17"/>
      <c r="G76" s="17"/>
      <c r="H76" s="17"/>
      <c r="I76" s="17"/>
      <c r="J76" s="17"/>
      <c r="K76" s="69"/>
    </row>
    <row r="77" spans="1:11" s="2" customFormat="1">
      <c r="A77" s="41" t="s">
        <v>157</v>
      </c>
      <c r="B77" s="20" t="s">
        <v>321</v>
      </c>
      <c r="C77" s="18" t="s">
        <v>51</v>
      </c>
      <c r="D77" s="18"/>
      <c r="E77" s="17"/>
      <c r="F77" s="17"/>
      <c r="G77" s="17"/>
      <c r="H77" s="17"/>
      <c r="I77" s="17"/>
      <c r="J77" s="17"/>
      <c r="K77" s="69"/>
    </row>
    <row r="78" spans="1:11" s="2" customFormat="1">
      <c r="A78" s="41" t="s">
        <v>159</v>
      </c>
      <c r="B78" s="20" t="s">
        <v>322</v>
      </c>
      <c r="C78" s="18" t="s">
        <v>51</v>
      </c>
      <c r="D78" s="18"/>
      <c r="E78" s="17"/>
      <c r="F78" s="17"/>
      <c r="G78" s="17"/>
      <c r="H78" s="17"/>
      <c r="I78" s="17"/>
      <c r="J78" s="17"/>
      <c r="K78" s="69"/>
    </row>
    <row r="79" spans="1:11" s="30" customFormat="1">
      <c r="A79" s="41" t="s">
        <v>161</v>
      </c>
      <c r="B79" s="20" t="s">
        <v>323</v>
      </c>
      <c r="C79" s="18" t="s">
        <v>51</v>
      </c>
      <c r="D79" s="18"/>
      <c r="E79" s="17"/>
      <c r="F79" s="11"/>
      <c r="G79" s="11"/>
      <c r="H79" s="11"/>
      <c r="I79" s="11"/>
      <c r="J79" s="11"/>
      <c r="K79" s="72"/>
    </row>
    <row r="80" spans="1:11" s="25" customFormat="1">
      <c r="A80" s="63" t="s">
        <v>324</v>
      </c>
      <c r="B80" s="64" t="s">
        <v>325</v>
      </c>
      <c r="C80" s="60" t="s">
        <v>51</v>
      </c>
      <c r="D80" s="60">
        <v>4</v>
      </c>
      <c r="E80" s="55">
        <f>(+I80)/D80</f>
        <v>1523.4225000000001</v>
      </c>
      <c r="F80" s="55">
        <v>129.9425</v>
      </c>
      <c r="G80" s="55">
        <f>+D80*F80</f>
        <v>519.77</v>
      </c>
      <c r="H80" s="55">
        <v>5573.92</v>
      </c>
      <c r="I80" s="55">
        <f>+G80+H80</f>
        <v>6093.6900000000005</v>
      </c>
      <c r="J80" s="55"/>
      <c r="K80" s="70">
        <f>+I80+J80</f>
        <v>6093.6900000000005</v>
      </c>
    </row>
    <row r="81" spans="1:11" s="25" customFormat="1">
      <c r="A81" s="63" t="s">
        <v>326</v>
      </c>
      <c r="B81" s="64" t="s">
        <v>327</v>
      </c>
      <c r="C81" s="60" t="s">
        <v>51</v>
      </c>
      <c r="D81" s="60">
        <v>2</v>
      </c>
      <c r="E81" s="55">
        <f>(+I81)/D81</f>
        <v>5328.3700000000008</v>
      </c>
      <c r="F81" s="55">
        <v>710.23</v>
      </c>
      <c r="G81" s="55">
        <f>+D81*F81</f>
        <v>1420.46</v>
      </c>
      <c r="H81" s="55">
        <v>9236.2800000000007</v>
      </c>
      <c r="I81" s="55">
        <f>+G81+H81</f>
        <v>10656.740000000002</v>
      </c>
      <c r="J81" s="55"/>
      <c r="K81" s="70">
        <f>+I81+J81</f>
        <v>10656.740000000002</v>
      </c>
    </row>
    <row r="82" spans="1:11" s="25" customFormat="1">
      <c r="A82" s="63" t="s">
        <v>328</v>
      </c>
      <c r="B82" s="64" t="s">
        <v>329</v>
      </c>
      <c r="C82" s="60" t="s">
        <v>107</v>
      </c>
      <c r="D82" s="60">
        <v>21.606000000000002</v>
      </c>
      <c r="E82" s="55">
        <f>(+I82)/D82</f>
        <v>213.24909747292421</v>
      </c>
      <c r="F82" s="55">
        <v>59.010460057391498</v>
      </c>
      <c r="G82" s="55">
        <f>+D82*F82</f>
        <v>1274.9800000000007</v>
      </c>
      <c r="H82" s="55">
        <v>3332.48</v>
      </c>
      <c r="I82" s="55">
        <f>+G82+H82</f>
        <v>4607.4600000000009</v>
      </c>
      <c r="J82" s="55"/>
      <c r="K82" s="70">
        <f>+I82+J82</f>
        <v>4607.4600000000009</v>
      </c>
    </row>
    <row r="83" spans="1:11" s="25" customFormat="1">
      <c r="A83" s="63" t="s">
        <v>330</v>
      </c>
      <c r="B83" s="64" t="s">
        <v>331</v>
      </c>
      <c r="C83" s="60" t="s">
        <v>107</v>
      </c>
      <c r="D83" s="60">
        <v>13.6</v>
      </c>
      <c r="E83" s="55">
        <f>(+I83)/D83</f>
        <v>222.50220588235288</v>
      </c>
      <c r="F83" s="55">
        <v>42.502205882352897</v>
      </c>
      <c r="G83" s="55">
        <f>+D83*F83</f>
        <v>578.0299999999994</v>
      </c>
      <c r="H83" s="55">
        <v>2448</v>
      </c>
      <c r="I83" s="55">
        <f>+G83+H83</f>
        <v>3026.0299999999993</v>
      </c>
      <c r="J83" s="55"/>
      <c r="K83" s="70">
        <f>+I83+J83</f>
        <v>3026.0299999999993</v>
      </c>
    </row>
    <row r="84" spans="1:11" s="2" customFormat="1" collapsed="1">
      <c r="A84" s="47" t="s">
        <v>163</v>
      </c>
      <c r="B84" s="56" t="s">
        <v>164</v>
      </c>
      <c r="C84" s="57"/>
      <c r="D84" s="57"/>
      <c r="E84" s="58"/>
      <c r="F84" s="58"/>
      <c r="G84" s="58"/>
      <c r="H84" s="58"/>
      <c r="I84" s="58"/>
      <c r="J84" s="58"/>
      <c r="K84" s="71"/>
    </row>
    <row r="85" spans="1:11" s="2" customFormat="1" ht="25.5">
      <c r="A85" s="41" t="s">
        <v>165</v>
      </c>
      <c r="B85" s="20" t="s">
        <v>332</v>
      </c>
      <c r="C85" s="18" t="s">
        <v>71</v>
      </c>
      <c r="D85" s="18"/>
      <c r="E85" s="17"/>
      <c r="F85" s="17"/>
      <c r="G85" s="17"/>
      <c r="H85" s="17"/>
      <c r="I85" s="17"/>
      <c r="J85" s="17"/>
      <c r="K85" s="69"/>
    </row>
    <row r="86" spans="1:11" s="2" customFormat="1" ht="25.5">
      <c r="A86" s="41" t="s">
        <v>167</v>
      </c>
      <c r="B86" s="20" t="s">
        <v>333</v>
      </c>
      <c r="C86" s="18" t="s">
        <v>71</v>
      </c>
      <c r="D86" s="18"/>
      <c r="E86" s="53"/>
      <c r="F86" s="17"/>
      <c r="G86" s="17"/>
      <c r="H86" s="17"/>
      <c r="I86" s="17"/>
      <c r="J86" s="17"/>
      <c r="K86" s="69"/>
    </row>
    <row r="87" spans="1:11" s="25" customFormat="1" ht="38.25">
      <c r="A87" s="63" t="s">
        <v>230</v>
      </c>
      <c r="B87" s="64" t="s">
        <v>334</v>
      </c>
      <c r="C87" s="60" t="s">
        <v>107</v>
      </c>
      <c r="D87" s="60">
        <v>595</v>
      </c>
      <c r="E87" s="55">
        <f>(+I87)/D87</f>
        <v>137.64028571428571</v>
      </c>
      <c r="F87" s="55">
        <v>59.400605042016799</v>
      </c>
      <c r="G87" s="55">
        <f>+D87*F87</f>
        <v>35343.359999999993</v>
      </c>
      <c r="H87" s="55">
        <v>46552.61</v>
      </c>
      <c r="I87" s="55">
        <f>+G87+H87</f>
        <v>81895.97</v>
      </c>
      <c r="J87" s="55"/>
      <c r="K87" s="70">
        <f>+I87+J87</f>
        <v>81895.97</v>
      </c>
    </row>
    <row r="88" spans="1:11" s="2" customFormat="1" collapsed="1">
      <c r="A88" s="47" t="s">
        <v>169</v>
      </c>
      <c r="B88" s="56" t="s">
        <v>170</v>
      </c>
      <c r="C88" s="57"/>
      <c r="D88" s="57"/>
      <c r="E88" s="58"/>
      <c r="F88" s="58"/>
      <c r="G88" s="58"/>
      <c r="H88" s="58"/>
      <c r="I88" s="58"/>
      <c r="J88" s="58"/>
      <c r="K88" s="71"/>
    </row>
    <row r="89" spans="1:11" s="2" customFormat="1" ht="25.5">
      <c r="A89" s="41" t="s">
        <v>171</v>
      </c>
      <c r="B89" s="20" t="s">
        <v>335</v>
      </c>
      <c r="C89" s="18" t="s">
        <v>71</v>
      </c>
      <c r="D89" s="18"/>
      <c r="E89" s="17"/>
      <c r="F89" s="17"/>
      <c r="G89" s="17"/>
      <c r="H89" s="17"/>
      <c r="I89" s="17"/>
      <c r="J89" s="17"/>
      <c r="K89" s="69"/>
    </row>
    <row r="90" spans="1:11" s="2" customFormat="1" ht="25.5">
      <c r="A90" s="41" t="s">
        <v>173</v>
      </c>
      <c r="B90" s="20" t="s">
        <v>336</v>
      </c>
      <c r="C90" s="18" t="s">
        <v>71</v>
      </c>
      <c r="D90" s="18"/>
      <c r="E90" s="17"/>
      <c r="F90" s="17"/>
      <c r="G90" s="17"/>
      <c r="H90" s="17"/>
      <c r="I90" s="17"/>
      <c r="J90" s="17"/>
      <c r="K90" s="69"/>
    </row>
    <row r="91" spans="1:11" s="2" customFormat="1">
      <c r="A91" s="41" t="s">
        <v>175</v>
      </c>
      <c r="B91" s="20" t="s">
        <v>176</v>
      </c>
      <c r="C91" s="18" t="s">
        <v>19</v>
      </c>
      <c r="D91" s="18">
        <v>1</v>
      </c>
      <c r="E91" s="17">
        <f>(+I91)/D91</f>
        <v>41864.020000000004</v>
      </c>
      <c r="F91" s="17">
        <v>14962.3</v>
      </c>
      <c r="G91" s="17">
        <f>+D91*F91</f>
        <v>14962.3</v>
      </c>
      <c r="H91" s="17">
        <v>26901.72</v>
      </c>
      <c r="I91" s="17">
        <f>+G91+H91</f>
        <v>41864.020000000004</v>
      </c>
      <c r="J91" s="17"/>
      <c r="K91" s="69">
        <f>+I91+J91</f>
        <v>41864.020000000004</v>
      </c>
    </row>
    <row r="92" spans="1:11" s="2" customFormat="1">
      <c r="A92" s="41" t="s">
        <v>177</v>
      </c>
      <c r="B92" s="20" t="s">
        <v>178</v>
      </c>
      <c r="C92" s="18" t="s">
        <v>71</v>
      </c>
      <c r="D92" s="18">
        <v>570</v>
      </c>
      <c r="E92" s="17">
        <f>(+I92)/D92</f>
        <v>18.462807017543859</v>
      </c>
      <c r="F92" s="17">
        <v>1.9628070175438601</v>
      </c>
      <c r="G92" s="17">
        <f>+D92*F92</f>
        <v>1118.8000000000002</v>
      </c>
      <c r="H92" s="17">
        <v>9405</v>
      </c>
      <c r="I92" s="17">
        <f>+G92+H92</f>
        <v>10523.8</v>
      </c>
      <c r="J92" s="17"/>
      <c r="K92" s="69">
        <f>+I92+J92</f>
        <v>10523.8</v>
      </c>
    </row>
    <row r="93" spans="1:11" s="2" customFormat="1" collapsed="1">
      <c r="A93" s="47" t="s">
        <v>179</v>
      </c>
      <c r="B93" s="48" t="s">
        <v>180</v>
      </c>
      <c r="C93" s="58"/>
      <c r="D93" s="58"/>
      <c r="E93" s="58"/>
      <c r="F93" s="58"/>
      <c r="G93" s="58"/>
      <c r="H93" s="58"/>
      <c r="I93" s="58"/>
      <c r="J93" s="58"/>
      <c r="K93" s="71"/>
    </row>
    <row r="94" spans="1:11" s="2" customFormat="1">
      <c r="A94" s="73" t="s">
        <v>181</v>
      </c>
      <c r="B94" s="74" t="s">
        <v>182</v>
      </c>
      <c r="C94" s="15"/>
      <c r="D94" s="15"/>
      <c r="E94" s="11"/>
      <c r="F94" s="11"/>
      <c r="G94" s="11"/>
      <c r="H94" s="11"/>
      <c r="I94" s="11"/>
      <c r="J94" s="11"/>
      <c r="K94" s="72"/>
    </row>
    <row r="95" spans="1:11" s="2" customFormat="1">
      <c r="A95" s="41" t="s">
        <v>183</v>
      </c>
      <c r="B95" s="75" t="s">
        <v>337</v>
      </c>
      <c r="C95" s="18" t="s">
        <v>71</v>
      </c>
      <c r="D95" s="18"/>
      <c r="E95" s="17"/>
      <c r="F95" s="17"/>
      <c r="G95" s="17"/>
      <c r="H95" s="17"/>
      <c r="I95" s="17"/>
      <c r="J95" s="17"/>
      <c r="K95" s="69"/>
    </row>
    <row r="96" spans="1:11" s="2" customFormat="1">
      <c r="A96" s="41" t="s">
        <v>185</v>
      </c>
      <c r="B96" s="75" t="s">
        <v>186</v>
      </c>
      <c r="C96" s="18" t="s">
        <v>71</v>
      </c>
      <c r="D96" s="18">
        <v>12.59</v>
      </c>
      <c r="E96" s="17">
        <f>(+I96)/D96</f>
        <v>70.239872915011958</v>
      </c>
      <c r="F96" s="17">
        <v>38.7394757744242</v>
      </c>
      <c r="G96" s="17">
        <f>+D96*F96</f>
        <v>487.7300000000007</v>
      </c>
      <c r="H96" s="17">
        <v>396.59</v>
      </c>
      <c r="I96" s="17">
        <f>+G96+H96</f>
        <v>884.32000000000062</v>
      </c>
      <c r="J96" s="17"/>
      <c r="K96" s="69">
        <f>+I96+J96</f>
        <v>884.32000000000062</v>
      </c>
    </row>
    <row r="97" spans="1:11" s="2" customFormat="1">
      <c r="A97" s="41" t="s">
        <v>187</v>
      </c>
      <c r="B97" s="75" t="s">
        <v>338</v>
      </c>
      <c r="C97" s="18" t="s">
        <v>71</v>
      </c>
      <c r="D97" s="18"/>
      <c r="E97" s="17"/>
      <c r="F97" s="17"/>
      <c r="G97" s="17"/>
      <c r="H97" s="17"/>
      <c r="I97" s="17"/>
      <c r="J97" s="17"/>
      <c r="K97" s="69"/>
    </row>
    <row r="98" spans="1:11" s="2" customFormat="1">
      <c r="A98" s="41" t="s">
        <v>189</v>
      </c>
      <c r="B98" s="75" t="s">
        <v>339</v>
      </c>
      <c r="C98" s="18" t="s">
        <v>19</v>
      </c>
      <c r="D98" s="18"/>
      <c r="E98" s="17"/>
      <c r="F98" s="17"/>
      <c r="G98" s="17"/>
      <c r="H98" s="17"/>
      <c r="I98" s="17"/>
      <c r="J98" s="17"/>
      <c r="K98" s="69"/>
    </row>
    <row r="99" spans="1:11" s="2" customFormat="1" ht="25.5">
      <c r="A99" s="41" t="s">
        <v>191</v>
      </c>
      <c r="B99" s="75" t="s">
        <v>340</v>
      </c>
      <c r="C99" s="18" t="s">
        <v>71</v>
      </c>
      <c r="D99" s="18"/>
      <c r="E99" s="17"/>
      <c r="F99" s="17"/>
      <c r="G99" s="17"/>
      <c r="H99" s="17"/>
      <c r="I99" s="17"/>
      <c r="J99" s="17"/>
      <c r="K99" s="69"/>
    </row>
    <row r="100" spans="1:11" s="25" customFormat="1">
      <c r="A100" s="63" t="s">
        <v>341</v>
      </c>
      <c r="B100" s="76" t="s">
        <v>342</v>
      </c>
      <c r="C100" s="60" t="s">
        <v>107</v>
      </c>
      <c r="D100" s="60">
        <v>59.9</v>
      </c>
      <c r="E100" s="55">
        <f>(+I100)/D100</f>
        <v>68.888814691151893</v>
      </c>
      <c r="F100" s="55">
        <v>34.3888146911519</v>
      </c>
      <c r="G100" s="55">
        <f>+D100*F100</f>
        <v>2059.889999999999</v>
      </c>
      <c r="H100" s="55">
        <v>2066.5500000000002</v>
      </c>
      <c r="I100" s="55">
        <f>+G100+H100</f>
        <v>4126.4399999999987</v>
      </c>
      <c r="J100" s="55"/>
      <c r="K100" s="70">
        <f>+I100+J100</f>
        <v>4126.4399999999987</v>
      </c>
    </row>
    <row r="101" spans="1:11" s="2" customFormat="1">
      <c r="A101" s="73" t="s">
        <v>193</v>
      </c>
      <c r="B101" s="74" t="s">
        <v>194</v>
      </c>
      <c r="C101" s="18" t="s">
        <v>107</v>
      </c>
      <c r="D101" s="18">
        <v>540.4</v>
      </c>
      <c r="E101" s="17">
        <f>(+I101)/D101</f>
        <v>19.405107327905299</v>
      </c>
      <c r="F101" s="17">
        <v>19.405107327905299</v>
      </c>
      <c r="G101" s="17">
        <f>+D101*F101</f>
        <v>10486.520000000022</v>
      </c>
      <c r="H101" s="17"/>
      <c r="I101" s="17">
        <f>+G101+H101</f>
        <v>10486.520000000022</v>
      </c>
      <c r="J101" s="17"/>
      <c r="K101" s="69">
        <f>+I101+J101</f>
        <v>10486.520000000022</v>
      </c>
    </row>
    <row r="102" spans="1:11" s="2" customFormat="1" ht="25.5">
      <c r="A102" s="41" t="s">
        <v>195</v>
      </c>
      <c r="B102" s="75" t="s">
        <v>343</v>
      </c>
      <c r="C102" s="18" t="s">
        <v>71</v>
      </c>
      <c r="D102" s="18"/>
      <c r="E102" s="17"/>
      <c r="F102" s="17"/>
      <c r="G102" s="17"/>
      <c r="H102" s="17"/>
      <c r="I102" s="17"/>
      <c r="J102" s="17"/>
      <c r="K102" s="69"/>
    </row>
    <row r="103" spans="1:11" s="2" customFormat="1">
      <c r="A103" s="41" t="s">
        <v>197</v>
      </c>
      <c r="B103" s="75" t="s">
        <v>186</v>
      </c>
      <c r="C103" s="18" t="s">
        <v>71</v>
      </c>
      <c r="D103" s="18">
        <v>91.22</v>
      </c>
      <c r="E103" s="17">
        <f>(+I103)/D103</f>
        <v>70.101622451216798</v>
      </c>
      <c r="F103" s="17">
        <v>38.601622451216798</v>
      </c>
      <c r="G103" s="17">
        <f>+D103*F103</f>
        <v>3521.2399999999961</v>
      </c>
      <c r="H103" s="17">
        <v>2873.43</v>
      </c>
      <c r="I103" s="17">
        <f>+G103+H103</f>
        <v>6394.6699999999964</v>
      </c>
      <c r="J103" s="17"/>
      <c r="K103" s="69">
        <f>+I103+J103</f>
        <v>6394.6699999999964</v>
      </c>
    </row>
    <row r="104" spans="1:11" s="2" customFormat="1" ht="25.5">
      <c r="A104" s="41" t="s">
        <v>198</v>
      </c>
      <c r="B104" s="75" t="s">
        <v>344</v>
      </c>
      <c r="C104" s="18" t="s">
        <v>71</v>
      </c>
      <c r="D104" s="18"/>
      <c r="E104" s="17"/>
      <c r="F104" s="17"/>
      <c r="G104" s="17"/>
      <c r="H104" s="17"/>
      <c r="I104" s="17"/>
      <c r="J104" s="17"/>
      <c r="K104" s="69"/>
    </row>
    <row r="105" spans="1:11" s="2" customFormat="1">
      <c r="A105" s="41" t="s">
        <v>200</v>
      </c>
      <c r="B105" s="75" t="s">
        <v>345</v>
      </c>
      <c r="C105" s="18" t="s">
        <v>71</v>
      </c>
      <c r="D105" s="18"/>
      <c r="E105" s="17"/>
      <c r="F105" s="17"/>
      <c r="G105" s="17"/>
      <c r="H105" s="17"/>
      <c r="I105" s="17"/>
      <c r="J105" s="17"/>
      <c r="K105" s="69"/>
    </row>
    <row r="106" spans="1:11" s="2" customFormat="1">
      <c r="A106" s="41" t="s">
        <v>202</v>
      </c>
      <c r="B106" s="75" t="s">
        <v>346</v>
      </c>
      <c r="C106" s="18" t="s">
        <v>71</v>
      </c>
      <c r="D106" s="18"/>
      <c r="E106" s="17"/>
      <c r="F106" s="17"/>
      <c r="G106" s="17"/>
      <c r="H106" s="17"/>
      <c r="I106" s="17"/>
      <c r="J106" s="17"/>
      <c r="K106" s="69"/>
    </row>
    <row r="107" spans="1:11" s="2" customFormat="1" ht="15.75">
      <c r="A107" s="73" t="s">
        <v>204</v>
      </c>
      <c r="B107" s="74" t="s">
        <v>347</v>
      </c>
      <c r="C107" s="18" t="s">
        <v>348</v>
      </c>
      <c r="D107" s="18">
        <v>149.82</v>
      </c>
      <c r="E107" s="17">
        <f>(+I107)/D107</f>
        <v>49.884394606861598</v>
      </c>
      <c r="F107" s="17">
        <v>49.884394606861598</v>
      </c>
      <c r="G107" s="17">
        <f>+D107*F107</f>
        <v>7473.6800000000039</v>
      </c>
      <c r="H107" s="17"/>
      <c r="I107" s="17">
        <f>+G107+H107</f>
        <v>7473.6800000000039</v>
      </c>
      <c r="J107" s="17"/>
      <c r="K107" s="69">
        <f>+I107+J107</f>
        <v>7473.6800000000039</v>
      </c>
    </row>
    <row r="108" spans="1:11" s="2" customFormat="1">
      <c r="A108" s="41" t="s">
        <v>206</v>
      </c>
      <c r="B108" s="75" t="s">
        <v>349</v>
      </c>
      <c r="C108" s="18" t="s">
        <v>71</v>
      </c>
      <c r="D108" s="18"/>
      <c r="E108" s="17"/>
      <c r="F108" s="17"/>
      <c r="G108" s="17"/>
      <c r="H108" s="17"/>
      <c r="I108" s="17"/>
      <c r="J108" s="17"/>
      <c r="K108" s="69"/>
    </row>
    <row r="109" spans="1:11" s="2" customFormat="1">
      <c r="A109" s="41" t="s">
        <v>208</v>
      </c>
      <c r="B109" s="75" t="s">
        <v>350</v>
      </c>
      <c r="C109" s="18" t="s">
        <v>71</v>
      </c>
      <c r="D109" s="18"/>
      <c r="E109" s="17"/>
      <c r="F109" s="17"/>
      <c r="G109" s="17"/>
      <c r="H109" s="17"/>
      <c r="I109" s="17"/>
      <c r="J109" s="17"/>
      <c r="K109" s="69"/>
    </row>
    <row r="110" spans="1:11" s="2" customFormat="1" ht="25.5">
      <c r="A110" s="41" t="s">
        <v>210</v>
      </c>
      <c r="B110" s="75" t="s">
        <v>351</v>
      </c>
      <c r="C110" s="18" t="s">
        <v>71</v>
      </c>
      <c r="D110" s="18"/>
      <c r="E110" s="17"/>
      <c r="F110" s="17"/>
      <c r="G110" s="17"/>
      <c r="H110" s="17"/>
      <c r="I110" s="17"/>
      <c r="J110" s="17"/>
      <c r="K110" s="69"/>
    </row>
    <row r="111" spans="1:11" s="2" customFormat="1">
      <c r="A111" s="41" t="s">
        <v>212</v>
      </c>
      <c r="B111" s="75" t="s">
        <v>352</v>
      </c>
      <c r="C111" s="18"/>
      <c r="D111" s="18"/>
      <c r="E111" s="17"/>
      <c r="F111" s="17"/>
      <c r="G111" s="17"/>
      <c r="H111" s="17"/>
      <c r="I111" s="17"/>
      <c r="J111" s="17"/>
      <c r="K111" s="69"/>
    </row>
    <row r="112" spans="1:11" s="2" customFormat="1">
      <c r="A112" s="73" t="s">
        <v>214</v>
      </c>
      <c r="B112" s="74" t="s">
        <v>215</v>
      </c>
      <c r="C112" s="15" t="s">
        <v>76</v>
      </c>
      <c r="D112" s="18"/>
      <c r="E112" s="17"/>
      <c r="F112" s="17"/>
      <c r="G112" s="17"/>
      <c r="H112" s="17"/>
      <c r="I112" s="17"/>
      <c r="J112" s="17"/>
      <c r="K112" s="69"/>
    </row>
    <row r="113" spans="1:11" s="25" customFormat="1">
      <c r="A113" s="77" t="s">
        <v>353</v>
      </c>
      <c r="B113" s="78" t="s">
        <v>354</v>
      </c>
      <c r="C113" s="79" t="s">
        <v>19</v>
      </c>
      <c r="D113" s="60">
        <v>1</v>
      </c>
      <c r="E113" s="55">
        <f>(+I113)/D113</f>
        <v>615.01639999999998</v>
      </c>
      <c r="F113" s="55">
        <v>0</v>
      </c>
      <c r="G113" s="55">
        <f>+D113*F113</f>
        <v>0</v>
      </c>
      <c r="H113" s="55">
        <v>615.01639999999998</v>
      </c>
      <c r="I113" s="55">
        <f>+G113+H113</f>
        <v>615.01639999999998</v>
      </c>
      <c r="J113" s="55"/>
      <c r="K113" s="70">
        <f>+I113+J113</f>
        <v>615.01639999999998</v>
      </c>
    </row>
    <row r="114" spans="1:11" s="2" customFormat="1" collapsed="1">
      <c r="A114" s="80" t="s">
        <v>216</v>
      </c>
      <c r="B114" s="81" t="s">
        <v>217</v>
      </c>
      <c r="C114" s="82"/>
      <c r="D114" s="82"/>
      <c r="E114" s="83"/>
      <c r="F114" s="83"/>
      <c r="G114" s="83"/>
      <c r="H114" s="83"/>
      <c r="I114" s="83">
        <f>+I115+I116+I117+I119+I120+I123</f>
        <v>0</v>
      </c>
      <c r="J114" s="83">
        <f>+J115+J116+J117+J119+J120+J123</f>
        <v>256014.76</v>
      </c>
      <c r="K114" s="93">
        <f>I114+J114</f>
        <v>256014.76</v>
      </c>
    </row>
    <row r="115" spans="1:11" s="2" customFormat="1">
      <c r="A115" s="84" t="s">
        <v>218</v>
      </c>
      <c r="B115" s="85" t="s">
        <v>219</v>
      </c>
      <c r="C115" s="57" t="s">
        <v>76</v>
      </c>
      <c r="D115" s="57"/>
      <c r="E115" s="58"/>
      <c r="F115" s="58"/>
      <c r="G115" s="58"/>
      <c r="H115" s="58"/>
      <c r="I115" s="58"/>
      <c r="J115" s="50">
        <v>163255.79</v>
      </c>
      <c r="K115" s="68">
        <f t="shared" ref="K115:K126" si="0">+I115+J115</f>
        <v>163255.79</v>
      </c>
    </row>
    <row r="116" spans="1:11" s="2" customFormat="1" collapsed="1">
      <c r="A116" s="84" t="s">
        <v>32</v>
      </c>
      <c r="B116" s="85" t="s">
        <v>220</v>
      </c>
      <c r="C116" s="86" t="s">
        <v>76</v>
      </c>
      <c r="D116" s="86"/>
      <c r="E116" s="50"/>
      <c r="F116" s="50"/>
      <c r="G116" s="50"/>
      <c r="H116" s="50"/>
      <c r="I116" s="50"/>
      <c r="J116" s="50">
        <v>37657.519999999997</v>
      </c>
      <c r="K116" s="68">
        <f t="shared" si="0"/>
        <v>37657.519999999997</v>
      </c>
    </row>
    <row r="117" spans="1:11" s="2" customFormat="1" collapsed="1">
      <c r="A117" s="84" t="s">
        <v>47</v>
      </c>
      <c r="B117" s="85" t="s">
        <v>221</v>
      </c>
      <c r="C117" s="86" t="s">
        <v>76</v>
      </c>
      <c r="D117" s="86"/>
      <c r="E117" s="50"/>
      <c r="F117" s="50"/>
      <c r="G117" s="50"/>
      <c r="H117" s="50"/>
      <c r="I117" s="50"/>
      <c r="J117" s="50">
        <v>5045.2</v>
      </c>
      <c r="K117" s="68">
        <f t="shared" si="0"/>
        <v>5045.2</v>
      </c>
    </row>
    <row r="118" spans="1:11" s="2" customFormat="1">
      <c r="A118" s="84" t="s">
        <v>83</v>
      </c>
      <c r="B118" s="87" t="s">
        <v>222</v>
      </c>
      <c r="C118" s="86" t="s">
        <v>76</v>
      </c>
      <c r="D118" s="86"/>
      <c r="E118" s="50"/>
      <c r="F118" s="50"/>
      <c r="G118" s="50"/>
      <c r="H118" s="50"/>
      <c r="I118" s="50"/>
      <c r="J118" s="50">
        <v>4928.57</v>
      </c>
      <c r="K118" s="68">
        <f t="shared" si="0"/>
        <v>4928.57</v>
      </c>
    </row>
    <row r="119" spans="1:11" s="2" customFormat="1" collapsed="1">
      <c r="A119" s="84" t="s">
        <v>110</v>
      </c>
      <c r="B119" s="85" t="s">
        <v>223</v>
      </c>
      <c r="C119" s="86" t="s">
        <v>76</v>
      </c>
      <c r="D119" s="86"/>
      <c r="E119" s="50"/>
      <c r="F119" s="50"/>
      <c r="G119" s="50"/>
      <c r="H119" s="50"/>
      <c r="I119" s="50"/>
      <c r="J119" s="50">
        <v>13490</v>
      </c>
      <c r="K119" s="68">
        <f t="shared" si="0"/>
        <v>13490</v>
      </c>
    </row>
    <row r="120" spans="1:11" s="2" customFormat="1" collapsed="1">
      <c r="A120" s="84" t="s">
        <v>137</v>
      </c>
      <c r="B120" s="85" t="s">
        <v>224</v>
      </c>
      <c r="C120" s="86" t="s">
        <v>76</v>
      </c>
      <c r="D120" s="86"/>
      <c r="E120" s="50"/>
      <c r="F120" s="50"/>
      <c r="G120" s="50"/>
      <c r="H120" s="50"/>
      <c r="I120" s="50"/>
      <c r="J120" s="50">
        <f>SUM(J121:J122)</f>
        <v>21892.799999999999</v>
      </c>
      <c r="K120" s="68">
        <f t="shared" si="0"/>
        <v>21892.799999999999</v>
      </c>
    </row>
    <row r="121" spans="1:11" s="2" customFormat="1">
      <c r="A121" s="41" t="s">
        <v>139</v>
      </c>
      <c r="B121" s="88" t="s">
        <v>225</v>
      </c>
      <c r="C121" s="18" t="s">
        <v>76</v>
      </c>
      <c r="D121" s="18"/>
      <c r="E121" s="17"/>
      <c r="F121" s="17"/>
      <c r="G121" s="17"/>
      <c r="H121" s="17"/>
      <c r="I121" s="17"/>
      <c r="J121" s="17"/>
      <c r="K121" s="69">
        <f t="shared" si="0"/>
        <v>0</v>
      </c>
    </row>
    <row r="122" spans="1:11" s="2" customFormat="1">
      <c r="A122" s="41" t="s">
        <v>141</v>
      </c>
      <c r="B122" s="88" t="s">
        <v>226</v>
      </c>
      <c r="C122" s="18" t="s">
        <v>76</v>
      </c>
      <c r="D122" s="18"/>
      <c r="E122" s="17"/>
      <c r="F122" s="17"/>
      <c r="G122" s="17"/>
      <c r="H122" s="17"/>
      <c r="I122" s="17"/>
      <c r="J122" s="17">
        <v>21892.799999999999</v>
      </c>
      <c r="K122" s="69">
        <f t="shared" si="0"/>
        <v>21892.799999999999</v>
      </c>
    </row>
    <row r="123" spans="1:11" s="2" customFormat="1" collapsed="1">
      <c r="A123" s="84" t="s">
        <v>163</v>
      </c>
      <c r="B123" s="85" t="s">
        <v>227</v>
      </c>
      <c r="C123" s="86" t="s">
        <v>76</v>
      </c>
      <c r="D123" s="86"/>
      <c r="E123" s="50"/>
      <c r="F123" s="50"/>
      <c r="G123" s="50"/>
      <c r="H123" s="50"/>
      <c r="I123" s="50"/>
      <c r="J123" s="50">
        <f>J124+J125+J126</f>
        <v>14673.45</v>
      </c>
      <c r="K123" s="68">
        <f t="shared" si="0"/>
        <v>14673.45</v>
      </c>
    </row>
    <row r="124" spans="1:11" s="2" customFormat="1">
      <c r="A124" s="41" t="s">
        <v>165</v>
      </c>
      <c r="B124" s="88" t="s">
        <v>228</v>
      </c>
      <c r="C124" s="18" t="s">
        <v>76</v>
      </c>
      <c r="D124" s="18"/>
      <c r="E124" s="17"/>
      <c r="F124" s="17"/>
      <c r="G124" s="17"/>
      <c r="H124" s="17"/>
      <c r="I124" s="17"/>
      <c r="J124" s="17">
        <v>6068.05</v>
      </c>
      <c r="K124" s="69">
        <f t="shared" si="0"/>
        <v>6068.05</v>
      </c>
    </row>
    <row r="125" spans="1:11" s="30" customFormat="1">
      <c r="A125" s="41" t="s">
        <v>167</v>
      </c>
      <c r="B125" s="88" t="s">
        <v>229</v>
      </c>
      <c r="C125" s="18" t="s">
        <v>76</v>
      </c>
      <c r="D125" s="18"/>
      <c r="E125" s="17"/>
      <c r="F125" s="17"/>
      <c r="G125" s="17"/>
      <c r="H125" s="17"/>
      <c r="I125" s="17"/>
      <c r="J125" s="17">
        <v>2329.0500000000002</v>
      </c>
      <c r="K125" s="69">
        <f t="shared" si="0"/>
        <v>2329.0500000000002</v>
      </c>
    </row>
    <row r="126" spans="1:11" s="2" customFormat="1">
      <c r="A126" s="41" t="s">
        <v>230</v>
      </c>
      <c r="B126" s="88" t="s">
        <v>231</v>
      </c>
      <c r="C126" s="18" t="s">
        <v>76</v>
      </c>
      <c r="D126" s="18"/>
      <c r="E126" s="17"/>
      <c r="F126" s="17"/>
      <c r="G126" s="17"/>
      <c r="H126" s="17"/>
      <c r="I126" s="17"/>
      <c r="J126" s="17">
        <v>6276.35</v>
      </c>
      <c r="K126" s="69">
        <f t="shared" si="0"/>
        <v>6276.35</v>
      </c>
    </row>
    <row r="127" spans="1:11" s="24" customFormat="1" collapsed="1">
      <c r="A127" s="43" t="s">
        <v>232</v>
      </c>
      <c r="B127" s="89" t="s">
        <v>233</v>
      </c>
      <c r="C127" s="45"/>
      <c r="D127" s="45"/>
      <c r="E127" s="46"/>
      <c r="F127" s="46"/>
      <c r="G127" s="46"/>
      <c r="H127" s="46"/>
      <c r="I127" s="46">
        <f>SUM(I128:I136)</f>
        <v>0</v>
      </c>
      <c r="J127" s="46">
        <f>SUM(J128:J136)</f>
        <v>0</v>
      </c>
      <c r="K127" s="46">
        <f>SUM(K128:K136)</f>
        <v>0</v>
      </c>
    </row>
    <row r="128" spans="1:11" s="24" customFormat="1">
      <c r="A128" s="90" t="s">
        <v>218</v>
      </c>
      <c r="B128" s="91" t="s">
        <v>234</v>
      </c>
      <c r="C128" s="18" t="s">
        <v>76</v>
      </c>
      <c r="D128" s="18"/>
      <c r="E128" s="92"/>
      <c r="F128" s="92"/>
      <c r="G128" s="92"/>
      <c r="H128" s="92"/>
      <c r="I128" s="92"/>
      <c r="J128" s="92"/>
      <c r="K128" s="94"/>
    </row>
    <row r="129" spans="1:13" s="24" customFormat="1">
      <c r="A129" s="90" t="s">
        <v>32</v>
      </c>
      <c r="B129" s="91" t="s">
        <v>235</v>
      </c>
      <c r="C129" s="18" t="s">
        <v>76</v>
      </c>
      <c r="D129" s="18"/>
      <c r="E129" s="92"/>
      <c r="F129" s="92"/>
      <c r="G129" s="92"/>
      <c r="H129" s="92"/>
      <c r="I129" s="92"/>
      <c r="J129" s="92"/>
      <c r="K129" s="94"/>
    </row>
    <row r="130" spans="1:13" s="24" customFormat="1">
      <c r="A130" s="90" t="s">
        <v>47</v>
      </c>
      <c r="B130" s="91" t="s">
        <v>236</v>
      </c>
      <c r="C130" s="18" t="s">
        <v>76</v>
      </c>
      <c r="D130" s="18"/>
      <c r="E130" s="92"/>
      <c r="F130" s="92"/>
      <c r="G130" s="92"/>
      <c r="H130" s="92"/>
      <c r="I130" s="92"/>
      <c r="J130" s="92"/>
      <c r="K130" s="94"/>
    </row>
    <row r="131" spans="1:13" s="24" customFormat="1">
      <c r="A131" s="90" t="s">
        <v>83</v>
      </c>
      <c r="B131" s="91" t="s">
        <v>355</v>
      </c>
      <c r="C131" s="18" t="s">
        <v>76</v>
      </c>
      <c r="D131" s="18"/>
      <c r="E131" s="92"/>
      <c r="F131" s="92"/>
      <c r="G131" s="92"/>
      <c r="H131" s="92"/>
      <c r="I131" s="92"/>
      <c r="J131" s="92"/>
      <c r="K131" s="94"/>
    </row>
    <row r="132" spans="1:13" s="24" customFormat="1">
      <c r="A132" s="90" t="s">
        <v>110</v>
      </c>
      <c r="B132" s="91" t="s">
        <v>238</v>
      </c>
      <c r="C132" s="18" t="s">
        <v>76</v>
      </c>
      <c r="D132" s="18"/>
      <c r="E132" s="92"/>
      <c r="F132" s="92"/>
      <c r="G132" s="92"/>
      <c r="H132" s="92"/>
      <c r="I132" s="92"/>
      <c r="J132" s="92"/>
      <c r="K132" s="94"/>
    </row>
    <row r="133" spans="1:13" s="24" customFormat="1">
      <c r="A133" s="90" t="s">
        <v>137</v>
      </c>
      <c r="B133" s="91" t="s">
        <v>239</v>
      </c>
      <c r="C133" s="18" t="s">
        <v>76</v>
      </c>
      <c r="D133" s="18"/>
      <c r="E133" s="17"/>
      <c r="F133" s="92"/>
      <c r="G133" s="92"/>
      <c r="H133" s="92"/>
      <c r="I133" s="92"/>
      <c r="J133" s="92"/>
      <c r="K133" s="94"/>
    </row>
    <row r="134" spans="1:13" s="24" customFormat="1">
      <c r="A134" s="90" t="s">
        <v>163</v>
      </c>
      <c r="B134" s="91" t="s">
        <v>356</v>
      </c>
      <c r="C134" s="18" t="s">
        <v>76</v>
      </c>
      <c r="D134" s="18"/>
      <c r="E134" s="53"/>
      <c r="F134" s="92"/>
      <c r="G134" s="92"/>
      <c r="H134" s="92"/>
      <c r="I134" s="92"/>
      <c r="J134" s="92"/>
      <c r="K134" s="94"/>
    </row>
    <row r="135" spans="1:13" s="24" customFormat="1">
      <c r="A135" s="90" t="s">
        <v>169</v>
      </c>
      <c r="B135" s="91" t="s">
        <v>241</v>
      </c>
      <c r="C135" s="95" t="s">
        <v>46</v>
      </c>
      <c r="D135" s="95"/>
      <c r="E135" s="92"/>
      <c r="F135" s="92"/>
      <c r="G135" s="92"/>
      <c r="H135" s="92"/>
      <c r="I135" s="92"/>
      <c r="J135" s="92"/>
      <c r="K135" s="94"/>
    </row>
    <row r="136" spans="1:13" s="24" customFormat="1" collapsed="1">
      <c r="A136" s="47" t="s">
        <v>242</v>
      </c>
      <c r="B136" s="56" t="s">
        <v>243</v>
      </c>
      <c r="C136" s="86" t="s">
        <v>76</v>
      </c>
      <c r="D136" s="49"/>
      <c r="E136" s="50"/>
      <c r="F136" s="50"/>
      <c r="G136" s="50"/>
      <c r="H136" s="50"/>
      <c r="I136" s="50"/>
      <c r="J136" s="50"/>
      <c r="K136" s="68"/>
    </row>
    <row r="137" spans="1:13" s="24" customFormat="1" collapsed="1">
      <c r="A137" s="43" t="s">
        <v>244</v>
      </c>
      <c r="B137" s="89" t="s">
        <v>245</v>
      </c>
      <c r="C137" s="45"/>
      <c r="D137" s="45"/>
      <c r="E137" s="46"/>
      <c r="F137" s="46"/>
      <c r="G137" s="46"/>
      <c r="H137" s="46"/>
      <c r="I137" s="46">
        <f>SUM(I138:I153)</f>
        <v>0</v>
      </c>
      <c r="J137" s="46">
        <f>SUM(J138:J153)</f>
        <v>384412.35271100001</v>
      </c>
      <c r="K137" s="46">
        <f>SUM(K138:K153)</f>
        <v>384412.35271100001</v>
      </c>
    </row>
    <row r="138" spans="1:13" s="24" customFormat="1">
      <c r="A138" s="90" t="s">
        <v>218</v>
      </c>
      <c r="B138" s="96" t="s">
        <v>246</v>
      </c>
      <c r="C138" s="18" t="s">
        <v>71</v>
      </c>
      <c r="D138" s="18">
        <v>3352.81</v>
      </c>
      <c r="E138" s="17"/>
      <c r="F138" s="17"/>
      <c r="G138" s="17"/>
      <c r="H138" s="17"/>
      <c r="I138" s="17"/>
      <c r="J138" s="17">
        <v>27842.18694</v>
      </c>
      <c r="K138" s="69">
        <f>+I138+J138</f>
        <v>27842.18694</v>
      </c>
      <c r="M138" s="131"/>
    </row>
    <row r="139" spans="1:13" s="24" customFormat="1">
      <c r="A139" s="90" t="s">
        <v>32</v>
      </c>
      <c r="B139" s="96" t="s">
        <v>247</v>
      </c>
      <c r="C139" s="18" t="s">
        <v>71</v>
      </c>
      <c r="D139" s="18">
        <v>184</v>
      </c>
      <c r="E139" s="17"/>
      <c r="F139" s="17"/>
      <c r="G139" s="17"/>
      <c r="H139" s="17"/>
      <c r="I139" s="17"/>
      <c r="J139" s="17">
        <v>21215.200000000001</v>
      </c>
      <c r="K139" s="69">
        <f>+I139+J139</f>
        <v>21215.200000000001</v>
      </c>
      <c r="M139" s="131"/>
    </row>
    <row r="140" spans="1:13" s="24" customFormat="1">
      <c r="A140" s="90" t="s">
        <v>34</v>
      </c>
      <c r="B140" s="96" t="s">
        <v>357</v>
      </c>
      <c r="C140" s="18" t="s">
        <v>71</v>
      </c>
      <c r="D140" s="18"/>
      <c r="E140" s="17"/>
      <c r="F140" s="17"/>
      <c r="G140" s="17"/>
      <c r="H140" s="17"/>
      <c r="I140" s="17"/>
      <c r="J140" s="17"/>
      <c r="K140" s="69"/>
    </row>
    <row r="141" spans="1:13" s="24" customFormat="1">
      <c r="A141" s="90" t="s">
        <v>47</v>
      </c>
      <c r="B141" s="96" t="s">
        <v>249</v>
      </c>
      <c r="C141" s="18" t="s">
        <v>71</v>
      </c>
      <c r="D141" s="18">
        <v>2407</v>
      </c>
      <c r="E141" s="17"/>
      <c r="F141" s="17"/>
      <c r="G141" s="17"/>
      <c r="H141" s="17"/>
      <c r="I141" s="17"/>
      <c r="J141" s="17">
        <v>283680.44</v>
      </c>
      <c r="K141" s="69">
        <f>+I141+J141</f>
        <v>283680.44</v>
      </c>
    </row>
    <row r="142" spans="1:13" s="24" customFormat="1">
      <c r="A142" s="90" t="s">
        <v>83</v>
      </c>
      <c r="B142" s="96" t="s">
        <v>250</v>
      </c>
      <c r="C142" s="18" t="s">
        <v>71</v>
      </c>
      <c r="D142" s="18">
        <v>615</v>
      </c>
      <c r="E142" s="17"/>
      <c r="F142" s="17"/>
      <c r="G142" s="17"/>
      <c r="H142" s="17"/>
      <c r="I142" s="17"/>
      <c r="J142" s="17">
        <v>8006.1757710000002</v>
      </c>
      <c r="K142" s="69">
        <f>+I142+J142</f>
        <v>8006.1757710000002</v>
      </c>
    </row>
    <row r="143" spans="1:13" s="24" customFormat="1">
      <c r="A143" s="90" t="s">
        <v>110</v>
      </c>
      <c r="B143" s="96" t="s">
        <v>251</v>
      </c>
      <c r="C143" s="95" t="s">
        <v>46</v>
      </c>
      <c r="D143" s="14">
        <v>520.5</v>
      </c>
      <c r="E143" s="17"/>
      <c r="F143" s="92"/>
      <c r="G143" s="92"/>
      <c r="H143" s="92"/>
      <c r="I143" s="92"/>
      <c r="J143" s="92">
        <v>33627.65</v>
      </c>
      <c r="K143" s="69">
        <f>+I143+J143</f>
        <v>33627.65</v>
      </c>
      <c r="M143" s="131"/>
    </row>
    <row r="144" spans="1:13" s="24" customFormat="1">
      <c r="A144" s="90" t="s">
        <v>137</v>
      </c>
      <c r="B144" s="96" t="s">
        <v>252</v>
      </c>
      <c r="C144" s="95" t="s">
        <v>46</v>
      </c>
      <c r="D144" s="97">
        <v>123.5</v>
      </c>
      <c r="E144" s="17"/>
      <c r="F144" s="92"/>
      <c r="G144" s="92"/>
      <c r="H144" s="92"/>
      <c r="I144" s="92"/>
      <c r="J144" s="92">
        <v>3556.8</v>
      </c>
      <c r="K144" s="69">
        <f>+I144+J144</f>
        <v>3556.8</v>
      </c>
      <c r="M144" s="131"/>
    </row>
    <row r="145" spans="1:13" s="24" customFormat="1">
      <c r="A145" s="90" t="s">
        <v>163</v>
      </c>
      <c r="B145" s="96" t="s">
        <v>358</v>
      </c>
      <c r="C145" s="95" t="s">
        <v>51</v>
      </c>
      <c r="D145" s="98"/>
      <c r="E145" s="17"/>
      <c r="F145" s="92"/>
      <c r="G145" s="92"/>
      <c r="H145" s="92"/>
      <c r="I145" s="92"/>
      <c r="J145" s="92"/>
      <c r="K145" s="69"/>
      <c r="M145" s="131"/>
    </row>
    <row r="146" spans="1:13" s="24" customFormat="1">
      <c r="A146" s="90" t="s">
        <v>169</v>
      </c>
      <c r="B146" s="96" t="s">
        <v>359</v>
      </c>
      <c r="C146" s="18" t="s">
        <v>71</v>
      </c>
      <c r="D146" s="18"/>
      <c r="E146" s="17"/>
      <c r="F146" s="17"/>
      <c r="G146" s="17"/>
      <c r="H146" s="17"/>
      <c r="I146" s="17"/>
      <c r="J146" s="17"/>
      <c r="K146" s="69"/>
      <c r="M146" s="131"/>
    </row>
    <row r="147" spans="1:13" s="24" customFormat="1">
      <c r="A147" s="90" t="s">
        <v>179</v>
      </c>
      <c r="B147" s="96" t="s">
        <v>360</v>
      </c>
      <c r="C147" s="95" t="s">
        <v>51</v>
      </c>
      <c r="D147" s="98"/>
      <c r="E147" s="99"/>
      <c r="F147" s="92"/>
      <c r="G147" s="92"/>
      <c r="H147" s="92"/>
      <c r="I147" s="92"/>
      <c r="J147" s="92"/>
      <c r="K147" s="69"/>
      <c r="M147" s="131"/>
    </row>
    <row r="148" spans="1:13" s="24" customFormat="1">
      <c r="A148" s="90" t="s">
        <v>255</v>
      </c>
      <c r="B148" s="96" t="s">
        <v>361</v>
      </c>
      <c r="C148" s="95" t="s">
        <v>51</v>
      </c>
      <c r="D148" s="98"/>
      <c r="E148" s="99"/>
      <c r="F148" s="92"/>
      <c r="G148" s="92"/>
      <c r="H148" s="92"/>
      <c r="I148" s="92"/>
      <c r="J148" s="92"/>
      <c r="K148" s="69"/>
      <c r="M148" s="131"/>
    </row>
    <row r="149" spans="1:13" s="24" customFormat="1">
      <c r="A149" s="90" t="s">
        <v>257</v>
      </c>
      <c r="B149" s="91" t="s">
        <v>362</v>
      </c>
      <c r="C149" s="18" t="s">
        <v>76</v>
      </c>
      <c r="D149" s="18"/>
      <c r="E149" s="17"/>
      <c r="F149" s="17"/>
      <c r="G149" s="17"/>
      <c r="H149" s="17"/>
      <c r="I149" s="17"/>
      <c r="J149" s="17"/>
      <c r="K149" s="69"/>
      <c r="M149" s="131"/>
    </row>
    <row r="150" spans="1:13" s="24" customFormat="1">
      <c r="A150" s="90" t="s">
        <v>363</v>
      </c>
      <c r="B150" s="21" t="s">
        <v>262</v>
      </c>
      <c r="C150" s="95" t="s">
        <v>51</v>
      </c>
      <c r="D150" s="18">
        <v>2</v>
      </c>
      <c r="E150" s="17"/>
      <c r="F150" s="92"/>
      <c r="G150" s="92"/>
      <c r="H150" s="92"/>
      <c r="I150" s="92"/>
      <c r="J150" s="92">
        <v>1628</v>
      </c>
      <c r="K150" s="69">
        <f>+I150+J150</f>
        <v>1628</v>
      </c>
      <c r="M150" s="131"/>
    </row>
    <row r="151" spans="1:13" s="31" customFormat="1">
      <c r="A151" s="100" t="s">
        <v>259</v>
      </c>
      <c r="B151" s="101" t="s">
        <v>364</v>
      </c>
      <c r="C151" s="102" t="s">
        <v>51</v>
      </c>
      <c r="D151" s="60">
        <v>2</v>
      </c>
      <c r="E151" s="55"/>
      <c r="F151" s="103"/>
      <c r="G151" s="103"/>
      <c r="H151" s="103"/>
      <c r="I151" s="103"/>
      <c r="J151" s="103">
        <v>2699.4</v>
      </c>
      <c r="K151" s="70">
        <f>+I151+J151</f>
        <v>2699.4</v>
      </c>
      <c r="M151" s="131"/>
    </row>
    <row r="152" spans="1:13" s="31" customFormat="1">
      <c r="A152" s="100" t="s">
        <v>365</v>
      </c>
      <c r="B152" s="101" t="s">
        <v>366</v>
      </c>
      <c r="C152" s="60" t="s">
        <v>71</v>
      </c>
      <c r="D152" s="60">
        <v>7.5</v>
      </c>
      <c r="E152" s="55"/>
      <c r="F152" s="103"/>
      <c r="G152" s="103"/>
      <c r="H152" s="103"/>
      <c r="I152" s="103"/>
      <c r="J152" s="103">
        <v>379.5</v>
      </c>
      <c r="K152" s="70">
        <f>+I152+J152</f>
        <v>379.5</v>
      </c>
      <c r="M152" s="131"/>
    </row>
    <row r="153" spans="1:13" s="31" customFormat="1">
      <c r="A153" s="100" t="s">
        <v>261</v>
      </c>
      <c r="B153" s="101" t="s">
        <v>367</v>
      </c>
      <c r="C153" s="60" t="s">
        <v>51</v>
      </c>
      <c r="D153" s="60">
        <v>1</v>
      </c>
      <c r="E153" s="55"/>
      <c r="F153" s="103"/>
      <c r="G153" s="103"/>
      <c r="H153" s="103"/>
      <c r="I153" s="103"/>
      <c r="J153" s="103">
        <v>1777</v>
      </c>
      <c r="K153" s="70">
        <f>+I153+J153</f>
        <v>1777</v>
      </c>
      <c r="M153" s="132"/>
    </row>
    <row r="154" spans="1:13" s="24" customFormat="1" collapsed="1">
      <c r="A154" s="217" t="s">
        <v>263</v>
      </c>
      <c r="B154" s="218"/>
      <c r="C154" s="104"/>
      <c r="D154" s="105"/>
      <c r="E154" s="106"/>
      <c r="F154" s="106"/>
      <c r="G154" s="106"/>
      <c r="H154" s="106"/>
      <c r="I154" s="106">
        <f>I9+I114+I127+I137</f>
        <v>538815.44240000017</v>
      </c>
      <c r="J154" s="106">
        <f>J9+J114+J127+J137</f>
        <v>640427.11271100002</v>
      </c>
      <c r="K154" s="133">
        <f>K137+K127+K114+K9</f>
        <v>1179242.5551110003</v>
      </c>
      <c r="L154" s="131"/>
      <c r="M154" s="131"/>
    </row>
    <row r="155" spans="1:13" s="24" customFormat="1">
      <c r="A155" s="107"/>
      <c r="B155" s="107"/>
      <c r="C155" s="108"/>
      <c r="D155" s="109"/>
      <c r="E155" s="110"/>
      <c r="F155" s="110"/>
      <c r="G155" s="110"/>
      <c r="H155" s="110"/>
      <c r="I155" s="110"/>
      <c r="J155" s="110"/>
      <c r="K155" s="134"/>
    </row>
    <row r="156" spans="1:13" s="24" customFormat="1">
      <c r="A156" s="219" t="s">
        <v>264</v>
      </c>
      <c r="B156" s="220"/>
      <c r="C156" s="220"/>
      <c r="D156" s="220"/>
      <c r="E156" s="220"/>
      <c r="F156" s="220"/>
      <c r="G156" s="220"/>
      <c r="H156" s="220"/>
      <c r="I156" s="220"/>
      <c r="J156" s="220"/>
      <c r="K156" s="221"/>
    </row>
    <row r="157" spans="1:13" s="24" customFormat="1">
      <c r="A157" s="111" t="s">
        <v>17</v>
      </c>
      <c r="B157" s="44" t="s">
        <v>265</v>
      </c>
      <c r="C157" s="112" t="s">
        <v>266</v>
      </c>
      <c r="D157" s="113"/>
      <c r="E157" s="114"/>
      <c r="F157" s="114"/>
      <c r="G157" s="114"/>
      <c r="H157" s="114"/>
      <c r="I157" s="114"/>
      <c r="J157" s="114"/>
      <c r="K157" s="135"/>
    </row>
    <row r="158" spans="1:13" s="24" customFormat="1">
      <c r="A158" s="80" t="s">
        <v>216</v>
      </c>
      <c r="B158" s="44" t="s">
        <v>267</v>
      </c>
      <c r="C158" s="115" t="s">
        <v>266</v>
      </c>
      <c r="D158" s="116"/>
      <c r="E158" s="117"/>
      <c r="F158" s="117"/>
      <c r="G158" s="117"/>
      <c r="H158" s="117"/>
      <c r="I158" s="117"/>
      <c r="J158" s="117"/>
      <c r="K158" s="135"/>
    </row>
    <row r="159" spans="1:13" s="24" customFormat="1">
      <c r="A159" s="222" t="s">
        <v>268</v>
      </c>
      <c r="B159" s="223"/>
      <c r="C159" s="118"/>
      <c r="D159" s="105"/>
      <c r="E159" s="106"/>
      <c r="F159" s="106"/>
      <c r="G159" s="106"/>
      <c r="H159" s="106"/>
      <c r="I159" s="106"/>
      <c r="J159" s="106"/>
      <c r="K159" s="136"/>
    </row>
    <row r="160" spans="1:13" s="32" customFormat="1">
      <c r="A160" s="80"/>
      <c r="B160" s="44" t="s">
        <v>270</v>
      </c>
      <c r="C160" s="119"/>
      <c r="D160" s="120"/>
      <c r="E160" s="117"/>
      <c r="F160" s="117"/>
      <c r="G160" s="117"/>
      <c r="H160" s="121"/>
      <c r="I160" s="121"/>
      <c r="J160" s="121"/>
      <c r="K160" s="137"/>
    </row>
    <row r="161" spans="1:11" s="32" customFormat="1">
      <c r="A161" s="122"/>
      <c r="B161" s="123" t="s">
        <v>271</v>
      </c>
      <c r="C161" s="124"/>
      <c r="D161" s="125"/>
      <c r="E161" s="126"/>
      <c r="F161" s="126"/>
      <c r="G161" s="126"/>
      <c r="H161" s="127"/>
      <c r="I161" s="127"/>
      <c r="J161" s="127"/>
      <c r="K161" s="138"/>
    </row>
    <row r="162" spans="1:11" s="24" customFormat="1">
      <c r="C162" s="2"/>
      <c r="D162" s="128"/>
      <c r="E162" s="129"/>
      <c r="F162" s="129"/>
      <c r="G162" s="129"/>
      <c r="H162" s="130"/>
      <c r="I162" s="139"/>
      <c r="J162" s="130"/>
      <c r="K162" s="130"/>
    </row>
    <row r="163" spans="1:11" s="24" customFormat="1">
      <c r="C163" s="2"/>
      <c r="D163" s="128"/>
      <c r="E163" s="129"/>
      <c r="F163" s="129"/>
      <c r="G163" s="129"/>
      <c r="H163" s="130"/>
      <c r="I163" s="130"/>
      <c r="J163" s="130"/>
      <c r="K163" s="130"/>
    </row>
    <row r="164" spans="1:11" s="24" customFormat="1">
      <c r="C164" s="2"/>
      <c r="D164" s="128"/>
      <c r="E164" s="129"/>
      <c r="F164" s="129"/>
      <c r="G164" s="129"/>
      <c r="H164" s="130"/>
      <c r="I164" s="130"/>
      <c r="J164" s="130"/>
      <c r="K164" s="130"/>
    </row>
    <row r="165" spans="1:11" s="24" customFormat="1">
      <c r="C165" s="2"/>
      <c r="D165" s="128"/>
      <c r="E165" s="129"/>
      <c r="F165" s="129"/>
      <c r="G165" s="129"/>
      <c r="H165" s="130"/>
      <c r="I165" s="130"/>
      <c r="J165" s="130"/>
      <c r="K165" s="130"/>
    </row>
    <row r="166" spans="1:11" s="24" customFormat="1">
      <c r="C166" s="2"/>
      <c r="D166" s="128"/>
      <c r="E166" s="129"/>
      <c r="F166" s="129"/>
      <c r="G166" s="129"/>
      <c r="H166" s="130"/>
      <c r="I166" s="130"/>
      <c r="J166" s="130"/>
      <c r="K166" s="130"/>
    </row>
    <row r="167" spans="1:11" s="24" customFormat="1">
      <c r="C167" s="2"/>
      <c r="D167" s="128"/>
      <c r="E167" s="129"/>
      <c r="F167" s="129"/>
      <c r="G167" s="129"/>
      <c r="H167" s="130"/>
      <c r="I167" s="130"/>
      <c r="J167" s="130"/>
      <c r="K167" s="130"/>
    </row>
    <row r="168" spans="1:11" s="24" customFormat="1">
      <c r="C168" s="2"/>
      <c r="D168" s="128"/>
      <c r="E168" s="129"/>
      <c r="F168" s="129"/>
      <c r="G168" s="129"/>
      <c r="H168" s="130"/>
      <c r="I168" s="130"/>
      <c r="J168" s="130"/>
      <c r="K168" s="130"/>
    </row>
    <row r="169" spans="1:11" s="24" customFormat="1">
      <c r="C169" s="2"/>
      <c r="D169" s="128"/>
      <c r="E169" s="129"/>
      <c r="F169" s="129"/>
      <c r="G169" s="129"/>
      <c r="H169" s="130"/>
      <c r="I169" s="130"/>
      <c r="J169" s="130"/>
      <c r="K169" s="130"/>
    </row>
    <row r="170" spans="1:11" s="24" customFormat="1">
      <c r="C170" s="2"/>
      <c r="D170" s="128"/>
      <c r="E170" s="129"/>
      <c r="F170" s="129"/>
      <c r="G170" s="129"/>
      <c r="H170" s="130"/>
      <c r="I170" s="130"/>
      <c r="J170" s="130"/>
      <c r="K170" s="130"/>
    </row>
    <row r="171" spans="1:11" s="24" customFormat="1">
      <c r="C171" s="2"/>
      <c r="D171" s="128"/>
      <c r="E171" s="129"/>
      <c r="F171" s="129"/>
      <c r="G171" s="129"/>
      <c r="H171" s="130"/>
      <c r="I171" s="130"/>
      <c r="J171" s="130"/>
      <c r="K171" s="130"/>
    </row>
    <row r="172" spans="1:11" s="24" customFormat="1">
      <c r="C172" s="2"/>
      <c r="D172" s="128"/>
      <c r="E172" s="129"/>
      <c r="F172" s="129"/>
      <c r="G172" s="129"/>
      <c r="H172" s="130"/>
      <c r="I172" s="130"/>
      <c r="J172" s="130"/>
      <c r="K172" s="130"/>
    </row>
    <row r="173" spans="1:11" s="24" customFormat="1">
      <c r="C173" s="2"/>
      <c r="D173" s="128"/>
      <c r="E173" s="129"/>
      <c r="F173" s="129"/>
      <c r="G173" s="129"/>
      <c r="H173" s="130"/>
      <c r="I173" s="130"/>
      <c r="J173" s="130"/>
      <c r="K173" s="130"/>
    </row>
    <row r="174" spans="1:11" s="24" customFormat="1">
      <c r="C174" s="2"/>
      <c r="D174" s="128"/>
      <c r="E174" s="129"/>
      <c r="F174" s="129"/>
      <c r="G174" s="129"/>
      <c r="H174" s="130"/>
      <c r="I174" s="130"/>
      <c r="J174" s="130"/>
      <c r="K174" s="130"/>
    </row>
    <row r="175" spans="1:11" s="24" customFormat="1">
      <c r="C175" s="2"/>
      <c r="D175" s="128"/>
      <c r="E175" s="129"/>
      <c r="F175" s="129"/>
      <c r="G175" s="129"/>
      <c r="H175" s="130"/>
      <c r="I175" s="130"/>
      <c r="J175" s="130"/>
      <c r="K175" s="130"/>
    </row>
    <row r="176" spans="1:11" s="24" customFormat="1">
      <c r="C176" s="2"/>
      <c r="D176" s="128"/>
      <c r="E176" s="129"/>
      <c r="F176" s="129"/>
      <c r="G176" s="129"/>
      <c r="H176" s="130"/>
      <c r="I176" s="130"/>
      <c r="J176" s="130"/>
      <c r="K176" s="130"/>
    </row>
    <row r="177" spans="3:11" s="24" customFormat="1">
      <c r="C177" s="2"/>
      <c r="D177" s="128"/>
      <c r="E177" s="129"/>
      <c r="F177" s="129"/>
      <c r="G177" s="129"/>
      <c r="H177" s="130"/>
      <c r="I177" s="130"/>
      <c r="J177" s="130"/>
      <c r="K177" s="130"/>
    </row>
    <row r="178" spans="3:11" s="24" customFormat="1">
      <c r="C178" s="2"/>
      <c r="D178" s="128"/>
      <c r="E178" s="129"/>
      <c r="F178" s="129"/>
      <c r="G178" s="129"/>
      <c r="H178" s="130"/>
      <c r="I178" s="130"/>
      <c r="J178" s="130"/>
      <c r="K178" s="130"/>
    </row>
  </sheetData>
  <mergeCells count="17">
    <mergeCell ref="A1:K1"/>
    <mergeCell ref="A2:K2"/>
    <mergeCell ref="F5:I5"/>
    <mergeCell ref="F6:G6"/>
    <mergeCell ref="A8:K8"/>
    <mergeCell ref="A154:B154"/>
    <mergeCell ref="A156:K156"/>
    <mergeCell ref="A159:B159"/>
    <mergeCell ref="A5:A7"/>
    <mergeCell ref="B5:B7"/>
    <mergeCell ref="C5:C7"/>
    <mergeCell ref="D5:D7"/>
    <mergeCell ref="E5:E7"/>
    <mergeCell ref="H6:H7"/>
    <mergeCell ref="I6:I7"/>
    <mergeCell ref="J5:J7"/>
    <mergeCell ref="K5:K7"/>
  </mergeCells>
  <pageMargins left="0.81" right="0.15748031496063" top="0.56000000000000005" bottom="0.196850393700787" header="0.78" footer="0.511811023622047"/>
  <pageSetup paperSize="8" scale="97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P52"/>
  <sheetViews>
    <sheetView tabSelected="1" topLeftCell="A22" zoomScale="90" zoomScaleNormal="90" workbookViewId="0">
      <selection activeCell="I58" sqref="I58"/>
    </sheetView>
  </sheetViews>
  <sheetFormatPr defaultColWidth="11.7109375" defaultRowHeight="12.75"/>
  <cols>
    <col min="1" max="1" width="9.140625" style="3" customWidth="1"/>
    <col min="2" max="2" width="32.7109375" style="3" customWidth="1"/>
    <col min="3" max="3" width="8.85546875" style="3" customWidth="1"/>
    <col min="4" max="4" width="10" style="4" customWidth="1"/>
    <col min="5" max="5" width="12.7109375" style="5" customWidth="1"/>
    <col min="6" max="6" width="23" style="6" customWidth="1"/>
    <col min="7" max="7" width="13.140625" style="3" bestFit="1" customWidth="1"/>
    <col min="8" max="16384" width="11.7109375" style="3"/>
  </cols>
  <sheetData>
    <row r="1" spans="1:11" s="1" customFormat="1" ht="19.899999999999999" customHeight="1">
      <c r="A1" s="246"/>
      <c r="B1" s="246"/>
      <c r="C1" s="246"/>
      <c r="D1" s="246"/>
      <c r="E1" s="246"/>
      <c r="F1" s="7"/>
    </row>
    <row r="2" spans="1:11" s="1" customFormat="1" ht="97.5" customHeight="1">
      <c r="A2" s="263" t="s">
        <v>368</v>
      </c>
      <c r="B2" s="263"/>
      <c r="C2" s="264" t="s">
        <v>410</v>
      </c>
      <c r="D2" s="247"/>
      <c r="E2" s="247"/>
      <c r="F2" s="247"/>
    </row>
    <row r="3" spans="1:11" s="1" customFormat="1" ht="19.5" customHeight="1">
      <c r="A3" s="265" t="s">
        <v>369</v>
      </c>
      <c r="B3" s="265"/>
      <c r="C3" s="266" t="s">
        <v>409</v>
      </c>
      <c r="D3" s="265"/>
      <c r="E3" s="265"/>
      <c r="F3" s="265"/>
    </row>
    <row r="4" spans="1:11" s="1" customFormat="1" ht="17.25" customHeight="1">
      <c r="A4" s="265" t="s">
        <v>370</v>
      </c>
      <c r="B4" s="265"/>
      <c r="C4" s="267"/>
      <c r="D4" s="267"/>
      <c r="E4" s="267"/>
      <c r="F4" s="267"/>
    </row>
    <row r="5" spans="1:11" ht="23.25" customHeight="1">
      <c r="A5" s="268" t="s">
        <v>400</v>
      </c>
      <c r="B5" s="268"/>
      <c r="C5" s="268"/>
      <c r="D5" s="268"/>
      <c r="E5" s="268"/>
      <c r="F5" s="268"/>
    </row>
    <row r="6" spans="1:11" ht="23.25" customHeight="1">
      <c r="A6" s="8"/>
      <c r="B6" s="8"/>
      <c r="C6" s="268"/>
      <c r="D6" s="268"/>
      <c r="E6" s="268"/>
      <c r="F6" s="268"/>
    </row>
    <row r="7" spans="1:11" ht="14.25" customHeight="1">
      <c r="F7" s="9"/>
    </row>
    <row r="8" spans="1:11" ht="35.25" customHeight="1">
      <c r="A8" s="261" t="s">
        <v>3</v>
      </c>
      <c r="B8" s="259" t="s">
        <v>4</v>
      </c>
      <c r="C8" s="259" t="s">
        <v>5</v>
      </c>
      <c r="D8" s="271" t="s">
        <v>371</v>
      </c>
      <c r="E8" s="271"/>
      <c r="F8" s="271"/>
      <c r="G8" s="214"/>
      <c r="H8" s="256"/>
      <c r="I8" s="257"/>
      <c r="J8" s="256"/>
      <c r="K8" s="257"/>
    </row>
    <row r="9" spans="1:11" ht="39.75" customHeight="1">
      <c r="A9" s="261"/>
      <c r="B9" s="259"/>
      <c r="C9" s="259"/>
      <c r="D9" s="269" t="s">
        <v>372</v>
      </c>
      <c r="E9" s="270" t="s">
        <v>373</v>
      </c>
      <c r="F9" s="272" t="s">
        <v>374</v>
      </c>
      <c r="G9" s="215"/>
      <c r="H9" s="209"/>
      <c r="I9" s="211"/>
      <c r="J9" s="206"/>
    </row>
    <row r="10" spans="1:11" ht="27" customHeight="1">
      <c r="A10" s="261"/>
      <c r="B10" s="259"/>
      <c r="C10" s="259"/>
      <c r="D10" s="269"/>
      <c r="E10" s="270"/>
      <c r="F10" s="272"/>
      <c r="G10" s="206"/>
      <c r="H10" s="212"/>
      <c r="I10" s="213"/>
    </row>
    <row r="11" spans="1:11">
      <c r="A11" s="261"/>
      <c r="B11" s="261"/>
      <c r="C11" s="261"/>
      <c r="D11" s="261"/>
      <c r="E11" s="261"/>
      <c r="F11" s="261"/>
    </row>
    <row r="12" spans="1:11" s="2" customFormat="1" ht="18" customHeight="1">
      <c r="A12" s="10" t="s">
        <v>218</v>
      </c>
      <c r="B12" s="260" t="s">
        <v>375</v>
      </c>
      <c r="C12" s="260"/>
      <c r="D12" s="260"/>
      <c r="E12" s="260"/>
      <c r="F12" s="198"/>
      <c r="G12" s="207"/>
      <c r="I12" s="22"/>
    </row>
    <row r="13" spans="1:11" s="2" customFormat="1" ht="30.75" customHeight="1">
      <c r="A13" s="12"/>
      <c r="B13" s="13" t="s">
        <v>376</v>
      </c>
      <c r="C13" s="14" t="s">
        <v>19</v>
      </c>
      <c r="D13" s="15">
        <v>1</v>
      </c>
      <c r="E13" s="16"/>
      <c r="F13" s="17">
        <f>SUM(E13*D13)</f>
        <v>0</v>
      </c>
      <c r="G13" s="22"/>
    </row>
    <row r="14" spans="1:11" s="2" customFormat="1" ht="52.9" customHeight="1">
      <c r="A14" s="10"/>
      <c r="B14" s="13" t="s">
        <v>407</v>
      </c>
      <c r="C14" s="18" t="s">
        <v>19</v>
      </c>
      <c r="D14" s="18">
        <v>1</v>
      </c>
      <c r="E14" s="17"/>
      <c r="F14" s="17">
        <f t="shared" ref="F14:F22" si="0">SUM(E14*D14)</f>
        <v>0</v>
      </c>
      <c r="G14" s="22"/>
    </row>
    <row r="15" spans="1:11" s="2" customFormat="1" ht="30.75" customHeight="1">
      <c r="A15" s="19"/>
      <c r="B15" s="261" t="s">
        <v>411</v>
      </c>
      <c r="C15" s="261"/>
      <c r="D15" s="261"/>
      <c r="E15" s="261"/>
      <c r="F15" s="17"/>
      <c r="G15" s="210"/>
      <c r="I15" s="22"/>
    </row>
    <row r="16" spans="1:11" s="2" customFormat="1" ht="15.75">
      <c r="A16" s="10"/>
      <c r="B16" s="20" t="s">
        <v>377</v>
      </c>
      <c r="C16" s="18" t="s">
        <v>378</v>
      </c>
      <c r="D16" s="18">
        <v>25</v>
      </c>
      <c r="E16" s="17"/>
      <c r="F16" s="198">
        <f>SUM(D16*E16)</f>
        <v>0</v>
      </c>
      <c r="G16" s="22"/>
    </row>
    <row r="17" spans="1:16" s="2" customFormat="1" ht="29.25" customHeight="1">
      <c r="A17" s="10"/>
      <c r="B17" s="262" t="s">
        <v>408</v>
      </c>
      <c r="C17" s="262"/>
      <c r="D17" s="262"/>
      <c r="E17" s="262"/>
      <c r="F17" s="198"/>
      <c r="G17" s="210"/>
      <c r="I17" s="22"/>
    </row>
    <row r="18" spans="1:16" s="2" customFormat="1" ht="32.25" customHeight="1">
      <c r="A18" s="12"/>
      <c r="B18" s="13" t="s">
        <v>379</v>
      </c>
      <c r="C18" s="14" t="s">
        <v>378</v>
      </c>
      <c r="D18" s="18">
        <v>23</v>
      </c>
      <c r="E18" s="16"/>
      <c r="F18" s="17">
        <f t="shared" si="0"/>
        <v>0</v>
      </c>
      <c r="G18" s="22"/>
    </row>
    <row r="19" spans="1:16" s="2" customFormat="1" ht="16.5" customHeight="1">
      <c r="A19" s="12"/>
      <c r="B19" s="13" t="s">
        <v>380</v>
      </c>
      <c r="C19" s="14" t="s">
        <v>51</v>
      </c>
      <c r="D19" s="18">
        <v>96</v>
      </c>
      <c r="E19" s="16"/>
      <c r="F19" s="17">
        <f t="shared" si="0"/>
        <v>0</v>
      </c>
      <c r="G19" s="22"/>
    </row>
    <row r="20" spans="1:16" s="2" customFormat="1" ht="35.25" customHeight="1">
      <c r="A20" s="12"/>
      <c r="B20" s="259" t="s">
        <v>381</v>
      </c>
      <c r="C20" s="259"/>
      <c r="D20" s="259"/>
      <c r="E20" s="259"/>
      <c r="F20" s="198"/>
      <c r="G20" s="210"/>
    </row>
    <row r="21" spans="1:16" s="2" customFormat="1" ht="31.5" customHeight="1">
      <c r="A21" s="12"/>
      <c r="B21" s="21" t="s">
        <v>382</v>
      </c>
      <c r="C21" s="14" t="s">
        <v>378</v>
      </c>
      <c r="D21" s="18">
        <v>33</v>
      </c>
      <c r="E21" s="16"/>
      <c r="F21" s="17">
        <f t="shared" si="0"/>
        <v>0</v>
      </c>
      <c r="G21" s="22"/>
      <c r="P21" s="22"/>
    </row>
    <row r="22" spans="1:16" s="2" customFormat="1" ht="31.5" customHeight="1">
      <c r="A22" s="12"/>
      <c r="B22" s="13" t="s">
        <v>383</v>
      </c>
      <c r="C22" s="14" t="s">
        <v>51</v>
      </c>
      <c r="D22" s="18">
        <v>10</v>
      </c>
      <c r="E22" s="16"/>
      <c r="F22" s="17">
        <f t="shared" si="0"/>
        <v>0</v>
      </c>
      <c r="G22" s="22"/>
    </row>
    <row r="23" spans="1:16" s="2" customFormat="1" ht="37.5" customHeight="1">
      <c r="A23" s="12"/>
      <c r="B23" s="260" t="s">
        <v>384</v>
      </c>
      <c r="C23" s="260"/>
      <c r="D23" s="260"/>
      <c r="E23" s="260"/>
      <c r="F23" s="198"/>
      <c r="G23" s="210"/>
      <c r="H23" s="22"/>
    </row>
    <row r="24" spans="1:16" s="2" customFormat="1" ht="31.5" customHeight="1">
      <c r="A24" s="12"/>
      <c r="B24" s="21" t="s">
        <v>385</v>
      </c>
      <c r="C24" s="14" t="s">
        <v>395</v>
      </c>
      <c r="D24" s="18">
        <v>24</v>
      </c>
      <c r="E24" s="16"/>
      <c r="F24" s="17">
        <f>SUM(D24*E24)</f>
        <v>0</v>
      </c>
      <c r="G24" s="22"/>
    </row>
    <row r="25" spans="1:16" s="2" customFormat="1" ht="31.5" customHeight="1">
      <c r="A25" s="12"/>
      <c r="B25" s="21" t="s">
        <v>386</v>
      </c>
      <c r="C25" s="14" t="s">
        <v>19</v>
      </c>
      <c r="D25" s="18">
        <v>1</v>
      </c>
      <c r="E25" s="16"/>
      <c r="F25" s="17">
        <f t="shared" ref="F25:F45" si="1">SUM(D25*E25)</f>
        <v>0</v>
      </c>
      <c r="G25" s="22"/>
    </row>
    <row r="26" spans="1:16" s="2" customFormat="1" ht="36" customHeight="1">
      <c r="A26" s="12"/>
      <c r="B26" s="258" t="s">
        <v>406</v>
      </c>
      <c r="C26" s="259"/>
      <c r="D26" s="259"/>
      <c r="E26" s="259"/>
      <c r="F26" s="17"/>
      <c r="G26" s="210"/>
    </row>
    <row r="27" spans="1:16" s="2" customFormat="1" ht="48.95" customHeight="1">
      <c r="A27" s="12"/>
      <c r="B27" s="13" t="s">
        <v>387</v>
      </c>
      <c r="C27" s="199" t="s">
        <v>19</v>
      </c>
      <c r="D27" s="15">
        <v>1</v>
      </c>
      <c r="E27" s="16"/>
      <c r="F27" s="17">
        <f t="shared" si="1"/>
        <v>0</v>
      </c>
      <c r="G27" s="22"/>
    </row>
    <row r="28" spans="1:16" s="2" customFormat="1" ht="30" customHeight="1">
      <c r="A28" s="12"/>
      <c r="B28" s="259" t="s">
        <v>388</v>
      </c>
      <c r="C28" s="259"/>
      <c r="D28" s="259"/>
      <c r="E28" s="259"/>
      <c r="F28" s="17"/>
      <c r="G28" s="210"/>
    </row>
    <row r="29" spans="1:16" s="2" customFormat="1" ht="39" customHeight="1">
      <c r="A29" s="12"/>
      <c r="B29" s="13" t="s">
        <v>389</v>
      </c>
      <c r="C29" s="14" t="s">
        <v>107</v>
      </c>
      <c r="D29" s="18">
        <v>1100</v>
      </c>
      <c r="E29" s="16"/>
      <c r="F29" s="17">
        <f t="shared" si="1"/>
        <v>0</v>
      </c>
      <c r="G29" s="22"/>
    </row>
    <row r="30" spans="1:16" s="2" customFormat="1" ht="25.5" customHeight="1">
      <c r="A30" s="12"/>
      <c r="B30" s="13" t="s">
        <v>390</v>
      </c>
      <c r="C30" s="14" t="s">
        <v>107</v>
      </c>
      <c r="D30" s="18">
        <v>1150</v>
      </c>
      <c r="E30" s="16"/>
      <c r="F30" s="17">
        <f t="shared" si="1"/>
        <v>0</v>
      </c>
      <c r="G30" s="22"/>
    </row>
    <row r="31" spans="1:16" s="2" customFormat="1" ht="39.75" customHeight="1">
      <c r="A31" s="12"/>
      <c r="B31" s="13" t="s">
        <v>391</v>
      </c>
      <c r="C31" s="14" t="s">
        <v>107</v>
      </c>
      <c r="D31" s="18">
        <v>1100</v>
      </c>
      <c r="E31" s="16"/>
      <c r="F31" s="17">
        <f t="shared" si="1"/>
        <v>0</v>
      </c>
      <c r="G31" s="22"/>
    </row>
    <row r="32" spans="1:16" s="2" customFormat="1" ht="29.25" customHeight="1">
      <c r="A32" s="12"/>
      <c r="B32" s="13" t="s">
        <v>412</v>
      </c>
      <c r="C32" s="14" t="s">
        <v>19</v>
      </c>
      <c r="D32" s="18">
        <v>1</v>
      </c>
      <c r="E32" s="16"/>
      <c r="F32" s="17">
        <f t="shared" si="1"/>
        <v>0</v>
      </c>
      <c r="G32" s="22"/>
    </row>
    <row r="33" spans="1:9" s="2" customFormat="1" ht="16.5" customHeight="1">
      <c r="A33" s="12"/>
      <c r="B33" s="13"/>
      <c r="C33" s="14"/>
      <c r="D33" s="18"/>
      <c r="E33" s="16"/>
      <c r="F33" s="17"/>
      <c r="G33" s="22"/>
    </row>
    <row r="34" spans="1:9" s="2" customFormat="1" ht="56.25" customHeight="1">
      <c r="A34" s="12"/>
      <c r="B34" s="259" t="s">
        <v>413</v>
      </c>
      <c r="C34" s="259"/>
      <c r="D34" s="259"/>
      <c r="E34" s="259"/>
      <c r="F34" s="17"/>
      <c r="G34" s="210"/>
    </row>
    <row r="35" spans="1:9" s="2" customFormat="1" ht="34.5" customHeight="1">
      <c r="A35" s="12"/>
      <c r="B35" s="197" t="s">
        <v>401</v>
      </c>
      <c r="C35" s="14" t="s">
        <v>107</v>
      </c>
      <c r="D35" s="18">
        <v>963</v>
      </c>
      <c r="E35" s="16"/>
      <c r="F35" s="17">
        <f t="shared" si="1"/>
        <v>0</v>
      </c>
      <c r="G35" s="22"/>
    </row>
    <row r="36" spans="1:9" s="2" customFormat="1" ht="30" customHeight="1">
      <c r="A36" s="12"/>
      <c r="B36" s="258" t="s">
        <v>403</v>
      </c>
      <c r="C36" s="259"/>
      <c r="D36" s="259"/>
      <c r="E36" s="259"/>
      <c r="F36" s="17"/>
      <c r="G36" s="210"/>
      <c r="H36" s="22"/>
    </row>
    <row r="37" spans="1:9" s="2" customFormat="1" ht="30" customHeight="1">
      <c r="A37" s="12"/>
      <c r="B37" s="13" t="s">
        <v>392</v>
      </c>
      <c r="C37" s="14" t="s">
        <v>46</v>
      </c>
      <c r="D37" s="18">
        <v>133</v>
      </c>
      <c r="E37" s="16"/>
      <c r="F37" s="17">
        <f t="shared" si="1"/>
        <v>0</v>
      </c>
      <c r="G37" s="22"/>
    </row>
    <row r="38" spans="1:9" s="2" customFormat="1" ht="30" customHeight="1">
      <c r="A38" s="12"/>
      <c r="B38" s="13" t="s">
        <v>393</v>
      </c>
      <c r="C38" s="14" t="s">
        <v>19</v>
      </c>
      <c r="D38" s="18">
        <v>1</v>
      </c>
      <c r="E38" s="16"/>
      <c r="F38" s="17">
        <f t="shared" si="1"/>
        <v>0</v>
      </c>
      <c r="G38" s="22"/>
    </row>
    <row r="39" spans="1:9" s="2" customFormat="1" ht="30" customHeight="1">
      <c r="A39" s="12"/>
      <c r="B39" s="13" t="s">
        <v>405</v>
      </c>
      <c r="C39" s="14" t="s">
        <v>19</v>
      </c>
      <c r="D39" s="18">
        <v>290</v>
      </c>
      <c r="E39" s="16"/>
      <c r="F39" s="17">
        <f t="shared" si="1"/>
        <v>0</v>
      </c>
      <c r="G39" s="22"/>
    </row>
    <row r="40" spans="1:9" s="2" customFormat="1" ht="38.1" customHeight="1">
      <c r="A40" s="12"/>
      <c r="B40" s="13" t="s">
        <v>394</v>
      </c>
      <c r="C40" s="14" t="s">
        <v>19</v>
      </c>
      <c r="D40" s="18">
        <v>180</v>
      </c>
      <c r="E40" s="16"/>
      <c r="F40" s="17">
        <f t="shared" si="1"/>
        <v>0</v>
      </c>
      <c r="G40" s="22"/>
    </row>
    <row r="41" spans="1:9" s="2" customFormat="1" ht="37.5" customHeight="1">
      <c r="A41" s="12"/>
      <c r="B41" s="13" t="s">
        <v>402</v>
      </c>
      <c r="C41" s="14" t="s">
        <v>19</v>
      </c>
      <c r="D41" s="18">
        <v>1</v>
      </c>
      <c r="E41" s="16"/>
      <c r="F41" s="17">
        <f t="shared" si="1"/>
        <v>0</v>
      </c>
      <c r="G41" s="22"/>
    </row>
    <row r="42" spans="1:9" s="2" customFormat="1" ht="37.5" customHeight="1">
      <c r="A42" s="12"/>
      <c r="B42" s="205" t="s">
        <v>404</v>
      </c>
      <c r="C42" s="205" t="s">
        <v>107</v>
      </c>
      <c r="D42" s="216">
        <v>1030</v>
      </c>
      <c r="E42" s="216"/>
      <c r="F42" s="17">
        <f t="shared" si="1"/>
        <v>0</v>
      </c>
      <c r="G42" s="22"/>
    </row>
    <row r="43" spans="1:9" s="2" customFormat="1" ht="30.95" customHeight="1">
      <c r="A43" s="12"/>
      <c r="B43" s="13" t="s">
        <v>414</v>
      </c>
      <c r="C43" s="14" t="s">
        <v>19</v>
      </c>
      <c r="D43" s="18">
        <v>3</v>
      </c>
      <c r="E43" s="16"/>
      <c r="F43" s="17">
        <f t="shared" si="1"/>
        <v>0</v>
      </c>
      <c r="G43" s="22"/>
    </row>
    <row r="44" spans="1:9" s="2" customFormat="1" ht="30.95" customHeight="1">
      <c r="A44" s="12"/>
      <c r="B44" s="13" t="s">
        <v>396</v>
      </c>
      <c r="C44" s="199" t="s">
        <v>107</v>
      </c>
      <c r="D44" s="18">
        <v>1</v>
      </c>
      <c r="E44" s="16"/>
      <c r="F44" s="17">
        <f t="shared" si="1"/>
        <v>0</v>
      </c>
      <c r="G44" s="22"/>
    </row>
    <row r="45" spans="1:9" s="2" customFormat="1" ht="37.5" customHeight="1">
      <c r="A45" s="12"/>
      <c r="B45" s="205" t="s">
        <v>415</v>
      </c>
      <c r="C45" s="216" t="s">
        <v>19</v>
      </c>
      <c r="D45" s="216">
        <v>3</v>
      </c>
      <c r="E45" s="216"/>
      <c r="F45" s="17">
        <f t="shared" si="1"/>
        <v>0</v>
      </c>
      <c r="G45" s="22"/>
    </row>
    <row r="46" spans="1:9" s="2" customFormat="1" ht="30.95" customHeight="1">
      <c r="A46" s="12"/>
      <c r="B46" s="205"/>
      <c r="C46" s="216"/>
      <c r="D46" s="216"/>
      <c r="E46" s="216"/>
      <c r="F46" s="17"/>
      <c r="G46" s="22"/>
    </row>
    <row r="47" spans="1:9" s="2" customFormat="1" ht="34.5" customHeight="1">
      <c r="A47" s="200"/>
      <c r="B47" s="201" t="s">
        <v>397</v>
      </c>
      <c r="C47" s="201"/>
      <c r="D47" s="201"/>
      <c r="E47" s="201"/>
      <c r="F47" s="204">
        <f>SUM(F13:F45)</f>
        <v>0</v>
      </c>
      <c r="G47" s="207"/>
      <c r="H47" s="22"/>
      <c r="I47" s="22"/>
    </row>
    <row r="48" spans="1:9" s="2" customFormat="1" ht="15.75">
      <c r="A48" s="203"/>
      <c r="B48" s="201" t="s">
        <v>398</v>
      </c>
      <c r="C48" s="201"/>
      <c r="D48" s="201"/>
      <c r="E48" s="201"/>
      <c r="F48" s="202">
        <f>SUM(F47*0.21)</f>
        <v>0</v>
      </c>
    </row>
    <row r="49" spans="1:8" s="2" customFormat="1" ht="15.75">
      <c r="A49" s="59"/>
      <c r="B49" s="201" t="s">
        <v>399</v>
      </c>
      <c r="C49" s="201"/>
      <c r="D49" s="201"/>
      <c r="E49" s="201"/>
      <c r="F49" s="202">
        <f>SUM(F47:F48)</f>
        <v>0</v>
      </c>
    </row>
    <row r="50" spans="1:8">
      <c r="F50" s="27"/>
    </row>
    <row r="52" spans="1:8" ht="37.5" customHeight="1">
      <c r="B52" s="273" t="s">
        <v>416</v>
      </c>
      <c r="C52" s="273"/>
      <c r="D52" s="273"/>
      <c r="E52" s="273"/>
      <c r="F52" s="27"/>
      <c r="H52" s="208"/>
    </row>
  </sheetData>
  <mergeCells count="29">
    <mergeCell ref="B52:E52"/>
    <mergeCell ref="A4:B4"/>
    <mergeCell ref="C4:F4"/>
    <mergeCell ref="A5:F5"/>
    <mergeCell ref="C6:F6"/>
    <mergeCell ref="B8:B10"/>
    <mergeCell ref="C8:C10"/>
    <mergeCell ref="A8:A10"/>
    <mergeCell ref="D9:D10"/>
    <mergeCell ref="E9:E10"/>
    <mergeCell ref="D8:F8"/>
    <mergeCell ref="F9:F10"/>
    <mergeCell ref="A1:E1"/>
    <mergeCell ref="A2:B2"/>
    <mergeCell ref="C2:F2"/>
    <mergeCell ref="A3:B3"/>
    <mergeCell ref="C3:F3"/>
    <mergeCell ref="J8:K8"/>
    <mergeCell ref="B26:E26"/>
    <mergeCell ref="B28:E28"/>
    <mergeCell ref="B36:E36"/>
    <mergeCell ref="H8:I8"/>
    <mergeCell ref="B34:E34"/>
    <mergeCell ref="B12:E12"/>
    <mergeCell ref="B15:E15"/>
    <mergeCell ref="B17:E17"/>
    <mergeCell ref="B20:E20"/>
    <mergeCell ref="B23:E23"/>
    <mergeCell ref="A11:F11"/>
  </mergeCells>
  <pageMargins left="1.71" right="0.196850393700787" top="0.74803149606299202" bottom="0.55118110236220497" header="0.74803149606299202" footer="0.55118110236220497"/>
  <pageSetup paperSize="9" scale="7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Suvestinė</vt:lpstr>
      <vt:lpstr>UAB KATAI 1</vt:lpstr>
      <vt:lpstr>BENDRAS KIEKIS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Giedrewaz</dc:creator>
  <cp:lastModifiedBy>Direktorius</cp:lastModifiedBy>
  <cp:lastPrinted>2025-05-14T10:16:55Z</cp:lastPrinted>
  <dcterms:created xsi:type="dcterms:W3CDTF">2006-05-09T06:46:00Z</dcterms:created>
  <dcterms:modified xsi:type="dcterms:W3CDTF">2025-05-15T08:14:45Z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91BC5FA3CE9E48A384DE2CDFB4CF1284_12</vt:lpwstr>
  </property>
  <property fmtid="{D5CDD505-2E9C-101B-9397-08002B2CF9AE}" pid="3" name="KSOProductBuildVer">
    <vt:lpwstr>1033-12.2.0.13266</vt:lpwstr>
  </property>
</Properties>
</file>